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https://d.docs.live.net/036b65740cf7e24f/Documents/ATHLETICS/CCRC/"/>
    </mc:Choice>
  </mc:AlternateContent>
  <xr:revisionPtr revIDLastSave="0" documentId="8_{7FDF6340-3BFD-4A86-8CEE-B6B8160B8820}" xr6:coauthVersionLast="47" xr6:coauthVersionMax="47" xr10:uidLastSave="{00000000-0000-0000-0000-000000000000}"/>
  <bookViews>
    <workbookView xWindow="-98" yWindow="-98" windowWidth="21795" windowHeight="13875" tabRatio="699" firstSheet="1" activeTab="1" xr2:uid="{00000000-000D-0000-FFFF-FFFF00000000}"/>
  </bookViews>
  <sheets>
    <sheet name="The Trophy &amp; Past Winners" sheetId="1" r:id="rId1"/>
    <sheet name="Club of the Year Overall Points" sheetId="2" r:id="rId2"/>
    <sheet name="Hagley" sheetId="3" r:id="rId3"/>
    <sheet name="Lionel Fox" sheetId="4" r:id="rId4"/>
    <sheet name="Rawhiti" sheetId="5" r:id="rId5"/>
    <sheet name="Andrew Reese" sheetId="6" r:id="rId6"/>
    <sheet name="Cant X-C" sheetId="7" r:id="rId7"/>
    <sheet name="Kennett" sheetId="8" r:id="rId8"/>
    <sheet name="Holloway" sheetId="9" r:id="rId9"/>
    <sheet name="Cant Rd" sheetId="10" r:id="rId10"/>
    <sheet name="Lakeside" sheetId="11" r:id="rId11"/>
    <sheet name="GB" sheetId="12" r:id="rId12"/>
    <sheet name="Loburn 68" sheetId="13" r:id="rId13"/>
    <sheet name="Selwyn" sheetId="14" r:id="rId14"/>
    <sheet name="Rules" sheetId="15" r:id="rId15"/>
    <sheet name="Setup" sheetId="16" r:id="rId16"/>
    <sheet name="Instructions" sheetId="17" r:id="rId17"/>
    <sheet name="2022 Club of the Year" sheetId="18" r:id="rId18"/>
    <sheet name="2021 Club of the Year" sheetId="19" r:id="rId19"/>
    <sheet name="2020 Club of the Year" sheetId="20" r:id="rId20"/>
    <sheet name="2019 Club of the Year" sheetId="21" r:id="rId21"/>
    <sheet name="2018 Club of the Year" sheetId="22" r:id="rId22"/>
    <sheet name="2017 Club of the Year" sheetId="23" r:id="rId23"/>
    <sheet name="2016 Club of the Year" sheetId="24" r:id="rId24"/>
    <sheet name="2015 Club of the Year" sheetId="25" r:id="rId25"/>
    <sheet name="2014 Club of the Year" sheetId="26" r:id="rId26"/>
    <sheet name="2012 Club of the Year" sheetId="27" r:id="rId27"/>
    <sheet name="2011 Club of the Year" sheetId="28" r:id="rId28"/>
    <sheet name="2010 Club of the Year" sheetId="29" r:id="rId29"/>
  </sheets>
  <externalReferences>
    <externalReference r:id="rId30"/>
  </externalReferences>
  <definedNames>
    <definedName name="OLE_LINK1" localSheetId="14">Rules!$A$14</definedName>
    <definedName name="_xlnm.Print_Area" localSheetId="27">'2011 Club of the Year'!$A$1:$M$27</definedName>
    <definedName name="_xlnm.Print_Area" localSheetId="26">'2012 Club of the Year'!$A$1:$M$37</definedName>
    <definedName name="_xlnm.Print_Area" localSheetId="25">'2014 Club of the Year'!$A$1:$M$37</definedName>
    <definedName name="_xlnm.Print_Area" localSheetId="24">'2015 Club of the Year'!$A$1:$M$36</definedName>
    <definedName name="_xlnm.Print_Area" localSheetId="23">'2016 Club of the Year'!$A$1:$M$36</definedName>
    <definedName name="_xlnm.Print_Area" localSheetId="22">'2017 Club of the Year'!$A$1:$M$37</definedName>
    <definedName name="_xlnm.Print_Area" localSheetId="21">'2018 Club of the Year'!$A$1:$M$37</definedName>
    <definedName name="_xlnm.Print_Area" localSheetId="20">'2019 Club of the Year'!$A$1:$M$34</definedName>
    <definedName name="_xlnm.Print_Area" localSheetId="19">'2020 Club of the Year'!$A$1:$M$35</definedName>
    <definedName name="_xlnm.Print_Area" localSheetId="18">'2021 Club of the Year'!$A$1:$N$35</definedName>
    <definedName name="_xlnm.Print_Area" localSheetId="17">'2022 Club of the Year'!$A$1:$N$34</definedName>
    <definedName name="_xlnm.Print_Area" localSheetId="5">'Andrew Reese'!$A$1:$M$25</definedName>
    <definedName name="_xlnm.Print_Area" localSheetId="1">'Club of the Year Overall Points'!$A$1:$N$40</definedName>
    <definedName name="_xlnm.Print_Area" localSheetId="11">GB!$A$1:$N$25</definedName>
    <definedName name="_xlnm.Print_Area" localSheetId="2">Hagley!$A$1:$X$33</definedName>
    <definedName name="_xlnm.Print_Area" localSheetId="8">Holloway!$A$1:$U$34</definedName>
    <definedName name="_xlnm.Print_Area" localSheetId="7">Kennett!$A$1:$T$34</definedName>
    <definedName name="_xlnm.Print_Area" localSheetId="10">Lakeside!$A$1:$N$25</definedName>
    <definedName name="_xlnm.Print_Area" localSheetId="3">'Lionel Fox'!$A$1:$M$34</definedName>
    <definedName name="_xlnm.Print_Area" localSheetId="12">'Loburn 68'!$A$1:$O$25</definedName>
    <definedName name="_xlnm.Print_Area" localSheetId="4">Rawhiti!$A$1:$U$24</definedName>
    <definedName name="_xlnm.Print_Area" localSheetId="14">Rules!$A$1:$M$27</definedName>
    <definedName name="_xlnm.Print_Area" localSheetId="13">Selwyn!$A$1:$P$34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T24" i="8" l="1"/>
  <c r="T23" i="8"/>
  <c r="T22" i="8"/>
  <c r="T21" i="8"/>
  <c r="T20" i="8"/>
  <c r="T19" i="8"/>
  <c r="T17" i="8"/>
  <c r="T16" i="8"/>
  <c r="T15" i="8"/>
  <c r="T13" i="8"/>
  <c r="T12" i="8"/>
  <c r="T11" i="8"/>
  <c r="T10" i="8"/>
  <c r="T8" i="8"/>
  <c r="T6" i="8"/>
  <c r="T5" i="8"/>
  <c r="W28" i="8"/>
  <c r="X24" i="8"/>
  <c r="V24" i="8"/>
  <c r="W24" i="8" s="1"/>
  <c r="X23" i="8"/>
  <c r="V23" i="8"/>
  <c r="W23" i="8" s="1"/>
  <c r="X22" i="8"/>
  <c r="V22" i="8"/>
  <c r="W22" i="8" s="1"/>
  <c r="X21" i="8"/>
  <c r="V21" i="8"/>
  <c r="W21" i="8" s="1"/>
  <c r="X20" i="8"/>
  <c r="V20" i="8"/>
  <c r="W20" i="8" s="1"/>
  <c r="V19" i="8"/>
  <c r="W19" i="8" s="1"/>
  <c r="V18" i="8"/>
  <c r="W18" i="8" s="1"/>
  <c r="V17" i="8"/>
  <c r="W17" i="8" s="1"/>
  <c r="V16" i="8"/>
  <c r="X16" i="8" s="1"/>
  <c r="X15" i="8"/>
  <c r="V15" i="8"/>
  <c r="W15" i="8" s="1"/>
  <c r="V14" i="8"/>
  <c r="W14" i="8" s="1"/>
  <c r="X13" i="8"/>
  <c r="V13" i="8"/>
  <c r="W13" i="8" s="1"/>
  <c r="V12" i="8"/>
  <c r="W12" i="8" s="1"/>
  <c r="X11" i="8"/>
  <c r="V11" i="8"/>
  <c r="W11" i="8" s="1"/>
  <c r="V10" i="8"/>
  <c r="W10" i="8" s="1"/>
  <c r="V9" i="8"/>
  <c r="W9" i="8" s="1"/>
  <c r="X8" i="8"/>
  <c r="V8" i="8"/>
  <c r="W8" i="8" s="1"/>
  <c r="V7" i="8"/>
  <c r="X7" i="8" s="1"/>
  <c r="V6" i="8"/>
  <c r="X6" i="8" s="1"/>
  <c r="X5" i="8"/>
  <c r="V5" i="8"/>
  <c r="W5" i="8" s="1"/>
  <c r="X9" i="8" l="1"/>
  <c r="W6" i="8"/>
  <c r="V29" i="8" s="1"/>
  <c r="X17" i="8"/>
  <c r="X12" i="8"/>
  <c r="X18" i="8"/>
  <c r="X10" i="8"/>
  <c r="X19" i="8"/>
  <c r="X14" i="8"/>
  <c r="W16" i="8"/>
  <c r="W7" i="8"/>
  <c r="F21" i="2"/>
  <c r="F19" i="2"/>
  <c r="F18" i="2"/>
  <c r="F17" i="2"/>
  <c r="F16" i="2"/>
  <c r="F15" i="2"/>
  <c r="F14" i="2"/>
  <c r="F13" i="2"/>
  <c r="F9" i="2"/>
  <c r="F7" i="2"/>
  <c r="F6" i="2"/>
  <c r="F5" i="2"/>
  <c r="AB28" i="7"/>
  <c r="Y24" i="7"/>
  <c r="F24" i="2" s="1"/>
  <c r="Y23" i="7"/>
  <c r="F23" i="2" s="1"/>
  <c r="Y22" i="7"/>
  <c r="F22" i="2" s="1"/>
  <c r="Y21" i="7"/>
  <c r="Y20" i="7"/>
  <c r="F20" i="2" s="1"/>
  <c r="Y19" i="7"/>
  <c r="Y18" i="7"/>
  <c r="Y17" i="7"/>
  <c r="Y16" i="7"/>
  <c r="Y15" i="7"/>
  <c r="Y14" i="7"/>
  <c r="Y13" i="7"/>
  <c r="Y12" i="7"/>
  <c r="F12" i="2" s="1"/>
  <c r="Y11" i="7"/>
  <c r="F11" i="2" s="1"/>
  <c r="Y10" i="7"/>
  <c r="F10" i="2" s="1"/>
  <c r="Y9" i="7"/>
  <c r="Y8" i="7"/>
  <c r="F8" i="2" s="1"/>
  <c r="Y7" i="7"/>
  <c r="Y5" i="7"/>
  <c r="Y6" i="7"/>
  <c r="AC24" i="7"/>
  <c r="AA24" i="7"/>
  <c r="AB24" i="7" s="1"/>
  <c r="AC23" i="7"/>
  <c r="AA23" i="7"/>
  <c r="AB23" i="7" s="1"/>
  <c r="AC22" i="7"/>
  <c r="AA22" i="7"/>
  <c r="AB22" i="7" s="1"/>
  <c r="AC21" i="7"/>
  <c r="AA21" i="7"/>
  <c r="AB21" i="7" s="1"/>
  <c r="AC20" i="7"/>
  <c r="AA20" i="7"/>
  <c r="AB20" i="7" s="1"/>
  <c r="AA19" i="7"/>
  <c r="AB19" i="7" s="1"/>
  <c r="AA18" i="7"/>
  <c r="AC18" i="7" s="1"/>
  <c r="AA17" i="7"/>
  <c r="AC17" i="7" s="1"/>
  <c r="AA16" i="7"/>
  <c r="AC16" i="7" s="1"/>
  <c r="AC15" i="7"/>
  <c r="AA15" i="7"/>
  <c r="AB15" i="7" s="1"/>
  <c r="AA14" i="7"/>
  <c r="AB14" i="7" s="1"/>
  <c r="AC13" i="7"/>
  <c r="AA13" i="7"/>
  <c r="AB13" i="7" s="1"/>
  <c r="AA12" i="7"/>
  <c r="AC12" i="7" s="1"/>
  <c r="AC11" i="7"/>
  <c r="AA11" i="7"/>
  <c r="AB11" i="7" s="1"/>
  <c r="AA10" i="7"/>
  <c r="AB10" i="7" s="1"/>
  <c r="AA9" i="7"/>
  <c r="AB9" i="7" s="1"/>
  <c r="AC8" i="7"/>
  <c r="AA8" i="7"/>
  <c r="AB8" i="7" s="1"/>
  <c r="AA7" i="7"/>
  <c r="AC7" i="7" s="1"/>
  <c r="AA6" i="7"/>
  <c r="AC6" i="7" s="1"/>
  <c r="AC5" i="7"/>
  <c r="AA5" i="7"/>
  <c r="AB5" i="7" s="1"/>
  <c r="Y29" i="8" l="1"/>
  <c r="X29" i="8"/>
  <c r="W29" i="8"/>
  <c r="V30" i="8"/>
  <c r="V31" i="8"/>
  <c r="AC19" i="7"/>
  <c r="AC14" i="7"/>
  <c r="AB12" i="7"/>
  <c r="AC9" i="7"/>
  <c r="AC10" i="7"/>
  <c r="AB16" i="7"/>
  <c r="AB6" i="7"/>
  <c r="AA30" i="7" s="1"/>
  <c r="AB17" i="7"/>
  <c r="AB7" i="7"/>
  <c r="AB18" i="7"/>
  <c r="L21" i="29"/>
  <c r="L20" i="29"/>
  <c r="L19" i="29"/>
  <c r="L18" i="29"/>
  <c r="L17" i="29"/>
  <c r="L16" i="29"/>
  <c r="L15" i="29"/>
  <c r="L14" i="29"/>
  <c r="L13" i="29"/>
  <c r="L12" i="29"/>
  <c r="L11" i="29"/>
  <c r="L10" i="29"/>
  <c r="L9" i="29"/>
  <c r="L8" i="29"/>
  <c r="L7" i="29"/>
  <c r="L6" i="29"/>
  <c r="L5" i="29"/>
  <c r="L21" i="28"/>
  <c r="L20" i="28"/>
  <c r="L19" i="28"/>
  <c r="L18" i="28"/>
  <c r="L17" i="28"/>
  <c r="L16" i="28"/>
  <c r="L15" i="28"/>
  <c r="L14" i="28"/>
  <c r="L13" i="28"/>
  <c r="L12" i="28"/>
  <c r="L11" i="28"/>
  <c r="L10" i="28"/>
  <c r="L9" i="28"/>
  <c r="L8" i="28"/>
  <c r="L7" i="28"/>
  <c r="L6" i="28"/>
  <c r="L5" i="28"/>
  <c r="L21" i="27"/>
  <c r="L20" i="27"/>
  <c r="L19" i="27"/>
  <c r="L18" i="27"/>
  <c r="L17" i="27"/>
  <c r="L16" i="27"/>
  <c r="G15" i="27"/>
  <c r="L15" i="27" s="1"/>
  <c r="L14" i="27"/>
  <c r="L13" i="27"/>
  <c r="L12" i="27"/>
  <c r="L11" i="27"/>
  <c r="L10" i="27"/>
  <c r="L9" i="27"/>
  <c r="L8" i="27"/>
  <c r="L7" i="27"/>
  <c r="L6" i="27"/>
  <c r="L5" i="27"/>
  <c r="L21" i="26"/>
  <c r="L20" i="26"/>
  <c r="L19" i="26"/>
  <c r="L18" i="26"/>
  <c r="L17" i="26"/>
  <c r="L16" i="26"/>
  <c r="L15" i="26"/>
  <c r="L14" i="26"/>
  <c r="L13" i="26"/>
  <c r="L12" i="26"/>
  <c r="L11" i="26"/>
  <c r="L10" i="26"/>
  <c r="L9" i="26"/>
  <c r="L8" i="26"/>
  <c r="L7" i="26"/>
  <c r="L6" i="26"/>
  <c r="L5" i="26"/>
  <c r="L20" i="25"/>
  <c r="L19" i="25"/>
  <c r="L18" i="25"/>
  <c r="L17" i="25"/>
  <c r="L16" i="25"/>
  <c r="L15" i="25"/>
  <c r="L14" i="25"/>
  <c r="L13" i="25"/>
  <c r="L12" i="25"/>
  <c r="L11" i="25"/>
  <c r="L10" i="25"/>
  <c r="L9" i="25"/>
  <c r="L8" i="25"/>
  <c r="L7" i="25"/>
  <c r="L6" i="25"/>
  <c r="L5" i="25"/>
  <c r="L20" i="24"/>
  <c r="L19" i="24"/>
  <c r="L18" i="24"/>
  <c r="L17" i="24"/>
  <c r="L16" i="24"/>
  <c r="L15" i="24"/>
  <c r="L14" i="24"/>
  <c r="L13" i="24"/>
  <c r="L12" i="24"/>
  <c r="L11" i="24"/>
  <c r="L10" i="24"/>
  <c r="L9" i="24"/>
  <c r="L8" i="24"/>
  <c r="L7" i="24"/>
  <c r="L6" i="24"/>
  <c r="L5" i="24"/>
  <c r="L21" i="23"/>
  <c r="L20" i="23"/>
  <c r="L19" i="23"/>
  <c r="L18" i="23"/>
  <c r="L17" i="23"/>
  <c r="L16" i="23"/>
  <c r="L15" i="23"/>
  <c r="L14" i="23"/>
  <c r="L13" i="23"/>
  <c r="L12" i="23"/>
  <c r="L11" i="23"/>
  <c r="L10" i="23"/>
  <c r="L9" i="23"/>
  <c r="L8" i="23"/>
  <c r="L7" i="23"/>
  <c r="L6" i="23"/>
  <c r="L5" i="23"/>
  <c r="L21" i="22"/>
  <c r="L20" i="22"/>
  <c r="L19" i="22"/>
  <c r="L18" i="22"/>
  <c r="L17" i="22"/>
  <c r="L16" i="22"/>
  <c r="L15" i="22"/>
  <c r="L14" i="22"/>
  <c r="L13" i="22"/>
  <c r="L12" i="22"/>
  <c r="L11" i="22"/>
  <c r="L10" i="22"/>
  <c r="L9" i="22"/>
  <c r="L8" i="22"/>
  <c r="L7" i="22"/>
  <c r="L6" i="22"/>
  <c r="L5" i="22"/>
  <c r="B32" i="20"/>
  <c r="B31" i="20"/>
  <c r="D30" i="20"/>
  <c r="B29" i="20"/>
  <c r="K19" i="20"/>
  <c r="J19" i="20"/>
  <c r="I19" i="20"/>
  <c r="G19" i="20"/>
  <c r="F19" i="20"/>
  <c r="E19" i="20"/>
  <c r="D19" i="20"/>
  <c r="B19" i="20"/>
  <c r="K18" i="20"/>
  <c r="J18" i="20"/>
  <c r="I18" i="20"/>
  <c r="G18" i="20"/>
  <c r="F18" i="20"/>
  <c r="E18" i="20"/>
  <c r="D18" i="20"/>
  <c r="B18" i="20"/>
  <c r="K17" i="20"/>
  <c r="J17" i="20"/>
  <c r="I17" i="20"/>
  <c r="G17" i="20"/>
  <c r="F17" i="20"/>
  <c r="E17" i="20"/>
  <c r="D17" i="20"/>
  <c r="B17" i="20"/>
  <c r="K16" i="20"/>
  <c r="F16" i="20"/>
  <c r="D16" i="20"/>
  <c r="B16" i="20"/>
  <c r="K15" i="20"/>
  <c r="J15" i="20"/>
  <c r="I15" i="20"/>
  <c r="G15" i="20"/>
  <c r="F15" i="20"/>
  <c r="E15" i="20"/>
  <c r="D15" i="20"/>
  <c r="B15" i="20"/>
  <c r="L14" i="20"/>
  <c r="J14" i="20"/>
  <c r="I14" i="20"/>
  <c r="G14" i="20"/>
  <c r="F14" i="20"/>
  <c r="E14" i="20"/>
  <c r="D14" i="20"/>
  <c r="C14" i="20"/>
  <c r="B14" i="20"/>
  <c r="K13" i="20"/>
  <c r="J13" i="20"/>
  <c r="I13" i="20"/>
  <c r="G13" i="20"/>
  <c r="F13" i="20"/>
  <c r="E13" i="20"/>
  <c r="D13" i="20"/>
  <c r="B13" i="20"/>
  <c r="K12" i="20"/>
  <c r="J12" i="20"/>
  <c r="I12" i="20"/>
  <c r="G12" i="20"/>
  <c r="F12" i="20"/>
  <c r="E12" i="20"/>
  <c r="D12" i="20"/>
  <c r="B12" i="20"/>
  <c r="K11" i="20"/>
  <c r="J11" i="20"/>
  <c r="I11" i="20"/>
  <c r="G11" i="20"/>
  <c r="F11" i="20"/>
  <c r="E11" i="20"/>
  <c r="D11" i="20"/>
  <c r="B11" i="20"/>
  <c r="K10" i="20"/>
  <c r="J10" i="20"/>
  <c r="G10" i="20"/>
  <c r="F10" i="20"/>
  <c r="E10" i="20"/>
  <c r="D10" i="20"/>
  <c r="B10" i="20"/>
  <c r="L9" i="20"/>
  <c r="K9" i="20"/>
  <c r="J9" i="20"/>
  <c r="I9" i="20"/>
  <c r="K8" i="20"/>
  <c r="J8" i="20"/>
  <c r="I8" i="20"/>
  <c r="G8" i="20"/>
  <c r="F8" i="20"/>
  <c r="E8" i="20"/>
  <c r="D8" i="20"/>
  <c r="B8" i="20"/>
  <c r="Q7" i="20"/>
  <c r="K7" i="20"/>
  <c r="J7" i="20"/>
  <c r="I7" i="20"/>
  <c r="G7" i="20"/>
  <c r="F7" i="20"/>
  <c r="E7" i="20"/>
  <c r="D7" i="20"/>
  <c r="C7" i="20"/>
  <c r="B7" i="20"/>
  <c r="L7" i="20" s="1"/>
  <c r="K6" i="20"/>
  <c r="J6" i="20"/>
  <c r="G6" i="20"/>
  <c r="F6" i="20"/>
  <c r="E6" i="20"/>
  <c r="D6" i="20"/>
  <c r="B6" i="20"/>
  <c r="L5" i="20"/>
  <c r="K5" i="20"/>
  <c r="J5" i="20"/>
  <c r="H5" i="20"/>
  <c r="G5" i="20"/>
  <c r="F5" i="20"/>
  <c r="E5" i="20"/>
  <c r="D5" i="20"/>
  <c r="C5" i="20"/>
  <c r="B5" i="20"/>
  <c r="B32" i="19"/>
  <c r="B31" i="19"/>
  <c r="D30" i="19"/>
  <c r="B29" i="19"/>
  <c r="B28" i="19"/>
  <c r="M19" i="19"/>
  <c r="M18" i="19"/>
  <c r="U33" i="19" s="1"/>
  <c r="M17" i="19"/>
  <c r="M16" i="19"/>
  <c r="M15" i="19"/>
  <c r="U34" i="19" s="1"/>
  <c r="M14" i="19"/>
  <c r="M13" i="19"/>
  <c r="M12" i="19"/>
  <c r="M11" i="19"/>
  <c r="M10" i="19"/>
  <c r="M9" i="19"/>
  <c r="M8" i="19"/>
  <c r="U32" i="19" s="1"/>
  <c r="M7" i="19"/>
  <c r="M6" i="19"/>
  <c r="M5" i="19"/>
  <c r="L5" i="19"/>
  <c r="K5" i="19"/>
  <c r="I5" i="19"/>
  <c r="H5" i="19"/>
  <c r="G5" i="19"/>
  <c r="F5" i="19"/>
  <c r="E5" i="19"/>
  <c r="D5" i="19"/>
  <c r="B5" i="19"/>
  <c r="B31" i="18"/>
  <c r="B30" i="18"/>
  <c r="D29" i="18"/>
  <c r="B28" i="18"/>
  <c r="B27" i="18"/>
  <c r="N18" i="18"/>
  <c r="N17" i="18"/>
  <c r="Q17" i="18" s="1"/>
  <c r="N16" i="18"/>
  <c r="N15" i="18"/>
  <c r="Q15" i="18" s="1"/>
  <c r="N14" i="18"/>
  <c r="N13" i="18"/>
  <c r="U32" i="18" s="1"/>
  <c r="N12" i="18"/>
  <c r="N11" i="18"/>
  <c r="N10" i="18"/>
  <c r="N9" i="18"/>
  <c r="Q9" i="18" s="1"/>
  <c r="N8" i="18"/>
  <c r="Q8" i="18" s="1"/>
  <c r="N7" i="18"/>
  <c r="Q7" i="18" s="1"/>
  <c r="N6" i="18"/>
  <c r="U31" i="18" s="1"/>
  <c r="N5" i="18"/>
  <c r="R27" i="14"/>
  <c r="A23" i="14"/>
  <c r="A22" i="14"/>
  <c r="A21" i="14"/>
  <c r="A20" i="14"/>
  <c r="A19" i="14"/>
  <c r="A18" i="14"/>
  <c r="A17" i="14"/>
  <c r="A16" i="14"/>
  <c r="A15" i="14"/>
  <c r="A14" i="14"/>
  <c r="A13" i="14"/>
  <c r="A12" i="14"/>
  <c r="A11" i="14"/>
  <c r="A10" i="14"/>
  <c r="A9" i="14"/>
  <c r="A8" i="14"/>
  <c r="A7" i="14"/>
  <c r="A6" i="14"/>
  <c r="A5" i="14"/>
  <c r="R30" i="13"/>
  <c r="Q29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R32" i="13" s="1"/>
  <c r="A5" i="13"/>
  <c r="P27" i="12"/>
  <c r="A23" i="12"/>
  <c r="A22" i="12"/>
  <c r="A21" i="12"/>
  <c r="A20" i="12"/>
  <c r="A19" i="12"/>
  <c r="A18" i="12"/>
  <c r="A17" i="12"/>
  <c r="A16" i="12"/>
  <c r="A15" i="12"/>
  <c r="A14" i="12"/>
  <c r="A13" i="12"/>
  <c r="Q30" i="12" s="1"/>
  <c r="A12" i="12"/>
  <c r="A11" i="12"/>
  <c r="A10" i="12"/>
  <c r="A9" i="12"/>
  <c r="A8" i="12"/>
  <c r="A7" i="12"/>
  <c r="Q29" i="12" s="1"/>
  <c r="A6" i="12"/>
  <c r="Q28" i="12" s="1"/>
  <c r="A5" i="12"/>
  <c r="R28" i="11"/>
  <c r="A23" i="11"/>
  <c r="A22" i="11"/>
  <c r="A21" i="11"/>
  <c r="A20" i="11"/>
  <c r="A19" i="11"/>
  <c r="A18" i="11"/>
  <c r="A17" i="11"/>
  <c r="A16" i="11"/>
  <c r="A15" i="11"/>
  <c r="A14" i="11"/>
  <c r="A13" i="11"/>
  <c r="A12" i="11"/>
  <c r="A11" i="11"/>
  <c r="A10" i="11"/>
  <c r="A9" i="11"/>
  <c r="A8" i="11"/>
  <c r="A7" i="11"/>
  <c r="A6" i="11"/>
  <c r="A5" i="11"/>
  <c r="X28" i="10"/>
  <c r="A23" i="10"/>
  <c r="A22" i="10"/>
  <c r="A21" i="10"/>
  <c r="A20" i="10"/>
  <c r="A19" i="10"/>
  <c r="A18" i="10"/>
  <c r="A17" i="10"/>
  <c r="A16" i="10"/>
  <c r="A15" i="10"/>
  <c r="A14" i="10"/>
  <c r="A13" i="10"/>
  <c r="A12" i="10"/>
  <c r="A11" i="10"/>
  <c r="A10" i="10"/>
  <c r="A9" i="10"/>
  <c r="A8" i="10"/>
  <c r="A7" i="10"/>
  <c r="A6" i="10"/>
  <c r="A5" i="10"/>
  <c r="W30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A10" i="9"/>
  <c r="A9" i="9"/>
  <c r="A8" i="9"/>
  <c r="A7" i="9"/>
  <c r="A6" i="9"/>
  <c r="A5" i="9"/>
  <c r="A23" i="8"/>
  <c r="A22" i="8"/>
  <c r="A21" i="8"/>
  <c r="A20" i="8"/>
  <c r="A19" i="8"/>
  <c r="A18" i="8"/>
  <c r="A17" i="8"/>
  <c r="A16" i="8"/>
  <c r="A15" i="8"/>
  <c r="A14" i="8"/>
  <c r="A13" i="8"/>
  <c r="A12" i="8"/>
  <c r="A11" i="8"/>
  <c r="A10" i="8"/>
  <c r="A9" i="8"/>
  <c r="A8" i="8"/>
  <c r="A7" i="8"/>
  <c r="A6" i="8"/>
  <c r="A5" i="8"/>
  <c r="A23" i="7"/>
  <c r="A22" i="7"/>
  <c r="A21" i="7"/>
  <c r="A20" i="7"/>
  <c r="A19" i="7"/>
  <c r="A18" i="7"/>
  <c r="A17" i="7"/>
  <c r="A16" i="7"/>
  <c r="A15" i="7"/>
  <c r="A14" i="7"/>
  <c r="A13" i="7"/>
  <c r="A12" i="7"/>
  <c r="A11" i="7"/>
  <c r="A10" i="7"/>
  <c r="A9" i="7"/>
  <c r="A8" i="7"/>
  <c r="A7" i="7"/>
  <c r="A6" i="7"/>
  <c r="A5" i="7"/>
  <c r="P28" i="6"/>
  <c r="Q24" i="6"/>
  <c r="O24" i="6"/>
  <c r="P24" i="6" s="1"/>
  <c r="M24" i="6"/>
  <c r="Q23" i="6"/>
  <c r="O23" i="6"/>
  <c r="P23" i="6" s="1"/>
  <c r="M23" i="6"/>
  <c r="E23" i="2" s="1"/>
  <c r="A23" i="6"/>
  <c r="Q22" i="6"/>
  <c r="O22" i="6"/>
  <c r="P22" i="6" s="1"/>
  <c r="M22" i="6"/>
  <c r="A22" i="6"/>
  <c r="Q21" i="6"/>
  <c r="O21" i="6"/>
  <c r="P21" i="6" s="1"/>
  <c r="M21" i="6"/>
  <c r="E21" i="2" s="1"/>
  <c r="A21" i="6"/>
  <c r="Q20" i="6"/>
  <c r="P20" i="6"/>
  <c r="O20" i="6"/>
  <c r="M20" i="6"/>
  <c r="A20" i="6"/>
  <c r="O19" i="6"/>
  <c r="P19" i="6" s="1"/>
  <c r="M19" i="6"/>
  <c r="A19" i="6"/>
  <c r="O18" i="6"/>
  <c r="Q18" i="6" s="1"/>
  <c r="M18" i="6"/>
  <c r="E18" i="2" s="1"/>
  <c r="A18" i="6"/>
  <c r="O17" i="6"/>
  <c r="Q17" i="6" s="1"/>
  <c r="M17" i="6"/>
  <c r="E17" i="2" s="1"/>
  <c r="A17" i="6"/>
  <c r="O16" i="6"/>
  <c r="Q16" i="6" s="1"/>
  <c r="M16" i="6"/>
  <c r="A16" i="6"/>
  <c r="Q15" i="6"/>
  <c r="P15" i="6"/>
  <c r="O15" i="6"/>
  <c r="M15" i="6"/>
  <c r="A15" i="6"/>
  <c r="O14" i="6"/>
  <c r="Q14" i="6" s="1"/>
  <c r="M14" i="6"/>
  <c r="E14" i="2" s="1"/>
  <c r="A14" i="6"/>
  <c r="Q13" i="6"/>
  <c r="O13" i="6"/>
  <c r="P13" i="6" s="1"/>
  <c r="M13" i="6"/>
  <c r="A13" i="6"/>
  <c r="O12" i="6"/>
  <c r="Q12" i="6" s="1"/>
  <c r="M12" i="6"/>
  <c r="A12" i="6"/>
  <c r="Q11" i="6"/>
  <c r="O11" i="6"/>
  <c r="P11" i="6" s="1"/>
  <c r="M11" i="6"/>
  <c r="A11" i="6"/>
  <c r="O10" i="6"/>
  <c r="Q10" i="6" s="1"/>
  <c r="M10" i="6"/>
  <c r="A10" i="6"/>
  <c r="Q9" i="6"/>
  <c r="O9" i="6"/>
  <c r="P9" i="6" s="1"/>
  <c r="M9" i="6"/>
  <c r="A9" i="6"/>
  <c r="O8" i="6"/>
  <c r="P8" i="6" s="1"/>
  <c r="M8" i="6"/>
  <c r="E8" i="2" s="1"/>
  <c r="A8" i="6"/>
  <c r="O7" i="6"/>
  <c r="Q7" i="6" s="1"/>
  <c r="M7" i="6"/>
  <c r="A7" i="6"/>
  <c r="P6" i="6"/>
  <c r="O6" i="6"/>
  <c r="Q6" i="6" s="1"/>
  <c r="M6" i="6"/>
  <c r="A6" i="6"/>
  <c r="Q5" i="6"/>
  <c r="O5" i="6"/>
  <c r="P5" i="6" s="1"/>
  <c r="M5" i="6"/>
  <c r="E5" i="2" s="1"/>
  <c r="A5" i="6"/>
  <c r="W28" i="5"/>
  <c r="X24" i="5"/>
  <c r="V24" i="5"/>
  <c r="W24" i="5" s="1"/>
  <c r="T24" i="5"/>
  <c r="C19" i="20" s="1"/>
  <c r="X23" i="5"/>
  <c r="V23" i="5"/>
  <c r="W23" i="5" s="1"/>
  <c r="T23" i="5"/>
  <c r="A23" i="5"/>
  <c r="X22" i="5"/>
  <c r="V22" i="5"/>
  <c r="W22" i="5" s="1"/>
  <c r="T22" i="5"/>
  <c r="D22" i="2" s="1"/>
  <c r="A22" i="5"/>
  <c r="X21" i="5"/>
  <c r="V21" i="5"/>
  <c r="W21" i="5" s="1"/>
  <c r="T21" i="5"/>
  <c r="A21" i="5"/>
  <c r="X20" i="5"/>
  <c r="V20" i="5"/>
  <c r="W20" i="5" s="1"/>
  <c r="T20" i="5"/>
  <c r="A20" i="5"/>
  <c r="V19" i="5"/>
  <c r="X19" i="5" s="1"/>
  <c r="T19" i="5"/>
  <c r="D19" i="2" s="1"/>
  <c r="A19" i="5"/>
  <c r="V18" i="5"/>
  <c r="X18" i="5" s="1"/>
  <c r="A18" i="5"/>
  <c r="V17" i="5"/>
  <c r="X17" i="5" s="1"/>
  <c r="A17" i="5"/>
  <c r="V16" i="5"/>
  <c r="X16" i="5" s="1"/>
  <c r="T16" i="5"/>
  <c r="C18" i="20" s="1"/>
  <c r="A16" i="5"/>
  <c r="X15" i="5"/>
  <c r="V15" i="5"/>
  <c r="W15" i="5" s="1"/>
  <c r="T15" i="5"/>
  <c r="C17" i="20" s="1"/>
  <c r="A15" i="5"/>
  <c r="V14" i="5"/>
  <c r="X14" i="5" s="1"/>
  <c r="T14" i="5"/>
  <c r="A14" i="5"/>
  <c r="X13" i="5"/>
  <c r="V13" i="5"/>
  <c r="W13" i="5" s="1"/>
  <c r="T13" i="5"/>
  <c r="C15" i="20" s="1"/>
  <c r="A13" i="5"/>
  <c r="V12" i="5"/>
  <c r="W12" i="5" s="1"/>
  <c r="T12" i="5"/>
  <c r="C13" i="20" s="1"/>
  <c r="A12" i="5"/>
  <c r="X11" i="5"/>
  <c r="V11" i="5"/>
  <c r="W11" i="5" s="1"/>
  <c r="T11" i="5"/>
  <c r="D11" i="2" s="1"/>
  <c r="A11" i="5"/>
  <c r="V10" i="5"/>
  <c r="X10" i="5" s="1"/>
  <c r="T10" i="5"/>
  <c r="C12" i="20" s="1"/>
  <c r="A10" i="5"/>
  <c r="V9" i="5"/>
  <c r="X9" i="5" s="1"/>
  <c r="T9" i="5"/>
  <c r="C11" i="20" s="1"/>
  <c r="A9" i="5"/>
  <c r="X8" i="5"/>
  <c r="V8" i="5"/>
  <c r="W8" i="5" s="1"/>
  <c r="T8" i="5"/>
  <c r="C10" i="20" s="1"/>
  <c r="A8" i="5"/>
  <c r="V7" i="5"/>
  <c r="X7" i="5" s="1"/>
  <c r="T7" i="5"/>
  <c r="D7" i="2" s="1"/>
  <c r="A7" i="5"/>
  <c r="V6" i="5"/>
  <c r="W6" i="5" s="1"/>
  <c r="T6" i="5"/>
  <c r="C8" i="20" s="1"/>
  <c r="A6" i="5"/>
  <c r="X5" i="5"/>
  <c r="W5" i="5"/>
  <c r="V5" i="5"/>
  <c r="T5" i="5"/>
  <c r="C6" i="20" s="1"/>
  <c r="A5" i="5"/>
  <c r="O28" i="4"/>
  <c r="P24" i="4"/>
  <c r="N24" i="4"/>
  <c r="O24" i="4" s="1"/>
  <c r="L24" i="4"/>
  <c r="P23" i="4"/>
  <c r="N23" i="4"/>
  <c r="O23" i="4" s="1"/>
  <c r="L23" i="4"/>
  <c r="C23" i="2" s="1"/>
  <c r="A23" i="4"/>
  <c r="P22" i="4"/>
  <c r="N22" i="4"/>
  <c r="O22" i="4" s="1"/>
  <c r="L22" i="4"/>
  <c r="C22" i="2" s="1"/>
  <c r="A22" i="4"/>
  <c r="P21" i="4"/>
  <c r="N21" i="4"/>
  <c r="O21" i="4" s="1"/>
  <c r="L21" i="4"/>
  <c r="C21" i="2" s="1"/>
  <c r="A21" i="4"/>
  <c r="P20" i="4"/>
  <c r="N20" i="4"/>
  <c r="O20" i="4" s="1"/>
  <c r="L20" i="4"/>
  <c r="A20" i="4"/>
  <c r="P19" i="4"/>
  <c r="N19" i="4"/>
  <c r="O19" i="4" s="1"/>
  <c r="L19" i="4"/>
  <c r="A19" i="4"/>
  <c r="N18" i="4"/>
  <c r="O18" i="4" s="1"/>
  <c r="L18" i="4"/>
  <c r="C18" i="2" s="1"/>
  <c r="A18" i="4"/>
  <c r="N17" i="4"/>
  <c r="P17" i="4" s="1"/>
  <c r="L17" i="4"/>
  <c r="C17" i="2" s="1"/>
  <c r="A17" i="4"/>
  <c r="N16" i="4"/>
  <c r="P16" i="4" s="1"/>
  <c r="L16" i="4"/>
  <c r="C16" i="2" s="1"/>
  <c r="A16" i="4"/>
  <c r="P15" i="4"/>
  <c r="N15" i="4"/>
  <c r="O15" i="4" s="1"/>
  <c r="L15" i="4"/>
  <c r="A15" i="4"/>
  <c r="O14" i="4"/>
  <c r="N14" i="4"/>
  <c r="P14" i="4" s="1"/>
  <c r="L14" i="4"/>
  <c r="A14" i="4"/>
  <c r="P13" i="4"/>
  <c r="N13" i="4"/>
  <c r="O13" i="4" s="1"/>
  <c r="L13" i="4"/>
  <c r="C13" i="2" s="1"/>
  <c r="A13" i="4"/>
  <c r="N12" i="4"/>
  <c r="O12" i="4" s="1"/>
  <c r="L12" i="4"/>
  <c r="A12" i="4"/>
  <c r="P11" i="4"/>
  <c r="N11" i="4"/>
  <c r="O11" i="4" s="1"/>
  <c r="L11" i="4"/>
  <c r="A11" i="4"/>
  <c r="N10" i="4"/>
  <c r="P10" i="4" s="1"/>
  <c r="L10" i="4"/>
  <c r="A10" i="4"/>
  <c r="N9" i="4"/>
  <c r="P9" i="4" s="1"/>
  <c r="L9" i="4"/>
  <c r="C9" i="2" s="1"/>
  <c r="A9" i="4"/>
  <c r="N8" i="4"/>
  <c r="P8" i="4" s="1"/>
  <c r="L8" i="4"/>
  <c r="C8" i="2" s="1"/>
  <c r="A8" i="4"/>
  <c r="P7" i="4"/>
  <c r="N7" i="4"/>
  <c r="O7" i="4" s="1"/>
  <c r="L7" i="4"/>
  <c r="C7" i="2" s="1"/>
  <c r="A7" i="4"/>
  <c r="N6" i="4"/>
  <c r="O6" i="4" s="1"/>
  <c r="L6" i="4"/>
  <c r="C6" i="2" s="1"/>
  <c r="A6" i="4"/>
  <c r="P5" i="4"/>
  <c r="N5" i="4"/>
  <c r="O5" i="4" s="1"/>
  <c r="L5" i="4"/>
  <c r="C5" i="2" s="1"/>
  <c r="A5" i="4"/>
  <c r="Z28" i="3"/>
  <c r="AA24" i="3"/>
  <c r="Y24" i="3"/>
  <c r="Z24" i="3" s="1"/>
  <c r="W24" i="3"/>
  <c r="A24" i="3"/>
  <c r="AA23" i="3"/>
  <c r="Y23" i="3"/>
  <c r="Z23" i="3" s="1"/>
  <c r="W23" i="3"/>
  <c r="A23" i="3"/>
  <c r="AA22" i="3"/>
  <c r="Y22" i="3"/>
  <c r="Z22" i="3" s="1"/>
  <c r="W22" i="3"/>
  <c r="B22" i="2" s="1"/>
  <c r="A22" i="3"/>
  <c r="AA21" i="3"/>
  <c r="Y21" i="3"/>
  <c r="Z21" i="3" s="1"/>
  <c r="W21" i="3"/>
  <c r="B21" i="2" s="1"/>
  <c r="A21" i="3"/>
  <c r="AA20" i="3"/>
  <c r="Y20" i="3"/>
  <c r="Z20" i="3" s="1"/>
  <c r="W20" i="3"/>
  <c r="A20" i="3"/>
  <c r="AA19" i="3"/>
  <c r="Y19" i="3"/>
  <c r="Z19" i="3" s="1"/>
  <c r="W19" i="3"/>
  <c r="B19" i="2" s="1"/>
  <c r="A19" i="3"/>
  <c r="Y18" i="3"/>
  <c r="AA18" i="3" s="1"/>
  <c r="W18" i="3"/>
  <c r="B18" i="2" s="1"/>
  <c r="A18" i="3"/>
  <c r="AA17" i="3"/>
  <c r="Y17" i="3"/>
  <c r="Z17" i="3" s="1"/>
  <c r="W17" i="3"/>
  <c r="A17" i="3"/>
  <c r="Y16" i="3"/>
  <c r="AA16" i="3" s="1"/>
  <c r="W16" i="3"/>
  <c r="B16" i="2" s="1"/>
  <c r="A16" i="3"/>
  <c r="Y15" i="3"/>
  <c r="Z15" i="3" s="1"/>
  <c r="W15" i="3"/>
  <c r="A15" i="3"/>
  <c r="Y14" i="3"/>
  <c r="Z14" i="3" s="1"/>
  <c r="W14" i="3"/>
  <c r="A14" i="3"/>
  <c r="Y13" i="3"/>
  <c r="AA13" i="3" s="1"/>
  <c r="W13" i="3"/>
  <c r="A13" i="3"/>
  <c r="Y12" i="3"/>
  <c r="AA12" i="3" s="1"/>
  <c r="W12" i="3"/>
  <c r="B12" i="2" s="1"/>
  <c r="A12" i="3"/>
  <c r="AA11" i="3"/>
  <c r="Z11" i="3"/>
  <c r="Y11" i="3"/>
  <c r="W11" i="3"/>
  <c r="B11" i="2" s="1"/>
  <c r="A11" i="3"/>
  <c r="Y10" i="3"/>
  <c r="Z10" i="3" s="1"/>
  <c r="W10" i="3"/>
  <c r="B10" i="2" s="1"/>
  <c r="A10" i="3"/>
  <c r="Y9" i="3"/>
  <c r="AA9" i="3" s="1"/>
  <c r="W9" i="3"/>
  <c r="B9" i="2" s="1"/>
  <c r="A9" i="3"/>
  <c r="Y8" i="3"/>
  <c r="Z8" i="3" s="1"/>
  <c r="W8" i="3"/>
  <c r="A8" i="3"/>
  <c r="Y7" i="3"/>
  <c r="AA7" i="3" s="1"/>
  <c r="W7" i="3"/>
  <c r="B7" i="2" s="1"/>
  <c r="A7" i="3"/>
  <c r="Y6" i="3"/>
  <c r="AA6" i="3" s="1"/>
  <c r="W6" i="3"/>
  <c r="B6" i="2" s="1"/>
  <c r="A6" i="3"/>
  <c r="AA5" i="3"/>
  <c r="Y5" i="3"/>
  <c r="Z5" i="3" s="1"/>
  <c r="W5" i="3"/>
  <c r="B5" i="2" s="1"/>
  <c r="A5" i="3"/>
  <c r="L24" i="2"/>
  <c r="K24" i="2"/>
  <c r="J24" i="2"/>
  <c r="I24" i="2"/>
  <c r="H24" i="2"/>
  <c r="G24" i="2"/>
  <c r="E24" i="2"/>
  <c r="D24" i="2"/>
  <c r="C24" i="2"/>
  <c r="B24" i="2"/>
  <c r="L23" i="2"/>
  <c r="K23" i="2"/>
  <c r="J23" i="2"/>
  <c r="I23" i="2"/>
  <c r="H23" i="2"/>
  <c r="G23" i="2"/>
  <c r="D23" i="2"/>
  <c r="B23" i="2"/>
  <c r="L22" i="2"/>
  <c r="K22" i="2"/>
  <c r="J22" i="2"/>
  <c r="I22" i="2"/>
  <c r="H22" i="2"/>
  <c r="G22" i="2"/>
  <c r="E22" i="2"/>
  <c r="L21" i="2"/>
  <c r="K21" i="2"/>
  <c r="J21" i="2"/>
  <c r="I21" i="2"/>
  <c r="H21" i="2"/>
  <c r="G21" i="2"/>
  <c r="D21" i="2"/>
  <c r="L20" i="2"/>
  <c r="K20" i="2"/>
  <c r="J20" i="2"/>
  <c r="I20" i="2"/>
  <c r="H20" i="2"/>
  <c r="G20" i="2"/>
  <c r="E20" i="2"/>
  <c r="D20" i="2"/>
  <c r="C20" i="2"/>
  <c r="B20" i="2"/>
  <c r="L19" i="2"/>
  <c r="K19" i="2"/>
  <c r="J19" i="2"/>
  <c r="I19" i="2"/>
  <c r="H19" i="2"/>
  <c r="G19" i="2"/>
  <c r="E19" i="2"/>
  <c r="C19" i="2"/>
  <c r="L18" i="2"/>
  <c r="K18" i="2"/>
  <c r="J18" i="2"/>
  <c r="I18" i="2"/>
  <c r="H18" i="2"/>
  <c r="G18" i="2"/>
  <c r="D18" i="2"/>
  <c r="L17" i="2"/>
  <c r="K17" i="2"/>
  <c r="J17" i="2"/>
  <c r="I17" i="2"/>
  <c r="H17" i="2"/>
  <c r="G17" i="2"/>
  <c r="D17" i="2"/>
  <c r="B17" i="2"/>
  <c r="L16" i="2"/>
  <c r="K16" i="2"/>
  <c r="J16" i="2"/>
  <c r="I16" i="2"/>
  <c r="H16" i="2"/>
  <c r="G16" i="2"/>
  <c r="E16" i="2"/>
  <c r="D16" i="2"/>
  <c r="L15" i="2"/>
  <c r="K15" i="2"/>
  <c r="J15" i="2"/>
  <c r="I15" i="2"/>
  <c r="H15" i="2"/>
  <c r="G15" i="2"/>
  <c r="E15" i="2"/>
  <c r="C15" i="2"/>
  <c r="B15" i="2"/>
  <c r="L14" i="2"/>
  <c r="K14" i="2"/>
  <c r="J14" i="2"/>
  <c r="I14" i="2"/>
  <c r="H14" i="2"/>
  <c r="G14" i="2"/>
  <c r="D14" i="2"/>
  <c r="C14" i="2"/>
  <c r="B14" i="2"/>
  <c r="L13" i="2"/>
  <c r="K13" i="2"/>
  <c r="J13" i="2"/>
  <c r="I13" i="2"/>
  <c r="H13" i="2"/>
  <c r="G13" i="2"/>
  <c r="E13" i="2"/>
  <c r="B13" i="2"/>
  <c r="L12" i="2"/>
  <c r="K12" i="2"/>
  <c r="J12" i="2"/>
  <c r="I12" i="2"/>
  <c r="H12" i="2"/>
  <c r="G12" i="2"/>
  <c r="E12" i="2"/>
  <c r="D12" i="2"/>
  <c r="C12" i="2"/>
  <c r="L11" i="2"/>
  <c r="K11" i="2"/>
  <c r="J11" i="2"/>
  <c r="I11" i="2"/>
  <c r="H11" i="2"/>
  <c r="G11" i="2"/>
  <c r="E11" i="2"/>
  <c r="C11" i="2"/>
  <c r="L10" i="2"/>
  <c r="K10" i="2"/>
  <c r="J10" i="2"/>
  <c r="I10" i="2"/>
  <c r="H10" i="2"/>
  <c r="G10" i="2"/>
  <c r="E10" i="2"/>
  <c r="D10" i="2"/>
  <c r="C10" i="2"/>
  <c r="L9" i="2"/>
  <c r="K9" i="2"/>
  <c r="J9" i="2"/>
  <c r="I9" i="2"/>
  <c r="H9" i="2"/>
  <c r="G9" i="2"/>
  <c r="E9" i="2"/>
  <c r="L8" i="2"/>
  <c r="K8" i="2"/>
  <c r="J8" i="2"/>
  <c r="I8" i="2"/>
  <c r="H8" i="2"/>
  <c r="G8" i="2"/>
  <c r="B8" i="2"/>
  <c r="L7" i="2"/>
  <c r="K7" i="2"/>
  <c r="J7" i="2"/>
  <c r="I7" i="2"/>
  <c r="H7" i="2"/>
  <c r="G7" i="2"/>
  <c r="E7" i="2"/>
  <c r="L6" i="2"/>
  <c r="K6" i="2"/>
  <c r="J6" i="2"/>
  <c r="I6" i="2"/>
  <c r="H6" i="2"/>
  <c r="G6" i="2"/>
  <c r="E6" i="2"/>
  <c r="D6" i="2"/>
  <c r="L5" i="2"/>
  <c r="K5" i="2"/>
  <c r="J5" i="2"/>
  <c r="I5" i="2"/>
  <c r="H5" i="2"/>
  <c r="G5" i="2"/>
  <c r="D5" i="2"/>
  <c r="AC30" i="7" l="1"/>
  <c r="AB30" i="7"/>
  <c r="AD30" i="7"/>
  <c r="AA15" i="3"/>
  <c r="P6" i="4"/>
  <c r="Q8" i="6"/>
  <c r="Q12" i="18"/>
  <c r="D13" i="2"/>
  <c r="M13" i="2" s="1"/>
  <c r="AA10" i="3"/>
  <c r="D15" i="2"/>
  <c r="M15" i="2" s="1"/>
  <c r="Z12" i="3"/>
  <c r="D9" i="2"/>
  <c r="M9" i="2" s="1"/>
  <c r="X6" i="5"/>
  <c r="Q11" i="18"/>
  <c r="Z16" i="3"/>
  <c r="P18" i="4"/>
  <c r="O17" i="4"/>
  <c r="W14" i="5"/>
  <c r="W17" i="5"/>
  <c r="Q16" i="18"/>
  <c r="X31" i="8"/>
  <c r="W31" i="8"/>
  <c r="Q18" i="18"/>
  <c r="V29" i="5"/>
  <c r="W29" i="5" s="1"/>
  <c r="AA14" i="3"/>
  <c r="Y30" i="8"/>
  <c r="X30" i="8"/>
  <c r="W30" i="8"/>
  <c r="AA29" i="7"/>
  <c r="AA31" i="7"/>
  <c r="M24" i="2"/>
  <c r="P24" i="2" s="1"/>
  <c r="Q24" i="2" s="1"/>
  <c r="R24" i="2" s="1"/>
  <c r="M17" i="2"/>
  <c r="M7" i="2"/>
  <c r="M23" i="2"/>
  <c r="N23" i="2" s="1"/>
  <c r="M5" i="2"/>
  <c r="N5" i="2" s="1"/>
  <c r="M10" i="2"/>
  <c r="L15" i="20"/>
  <c r="U33" i="20" s="1"/>
  <c r="M18" i="2"/>
  <c r="M12" i="2"/>
  <c r="L8" i="20"/>
  <c r="U32" i="20" s="1"/>
  <c r="M16" i="2"/>
  <c r="M6" i="2"/>
  <c r="M22" i="2"/>
  <c r="P22" i="2" s="1"/>
  <c r="Q22" i="2" s="1"/>
  <c r="R22" i="2" s="1"/>
  <c r="M19" i="2"/>
  <c r="L16" i="20"/>
  <c r="M11" i="2"/>
  <c r="P11" i="2" s="1"/>
  <c r="Q11" i="2" s="1"/>
  <c r="R11" i="2" s="1"/>
  <c r="M14" i="2"/>
  <c r="M20" i="2"/>
  <c r="N20" i="2" s="1"/>
  <c r="M21" i="2"/>
  <c r="L11" i="20"/>
  <c r="L13" i="20"/>
  <c r="L18" i="20"/>
  <c r="U34" i="20" s="1"/>
  <c r="L12" i="20"/>
  <c r="L10" i="20"/>
  <c r="L6" i="20"/>
  <c r="L17" i="20"/>
  <c r="L19" i="20"/>
  <c r="D8" i="2"/>
  <c r="M8" i="2" s="1"/>
  <c r="Z9" i="3"/>
  <c r="Z6" i="3"/>
  <c r="Y29" i="3" s="1"/>
  <c r="O9" i="4"/>
  <c r="P12" i="4"/>
  <c r="W9" i="5"/>
  <c r="X12" i="5"/>
  <c r="W19" i="5"/>
  <c r="P16" i="6"/>
  <c r="Q19" i="6"/>
  <c r="N30" i="4"/>
  <c r="Q6" i="18"/>
  <c r="P10" i="6"/>
  <c r="Z13" i="3"/>
  <c r="O16" i="4"/>
  <c r="W16" i="5"/>
  <c r="P7" i="6"/>
  <c r="O30" i="6" s="1"/>
  <c r="Q13" i="18"/>
  <c r="O10" i="4"/>
  <c r="N31" i="4"/>
  <c r="W10" i="5"/>
  <c r="P17" i="6"/>
  <c r="Q10" i="18"/>
  <c r="Z7" i="3"/>
  <c r="W7" i="5"/>
  <c r="P14" i="6"/>
  <c r="U33" i="18"/>
  <c r="Q14" i="18"/>
  <c r="P18" i="6"/>
  <c r="O29" i="6"/>
  <c r="AA8" i="3"/>
  <c r="O8" i="4"/>
  <c r="W18" i="5"/>
  <c r="Z18" i="3"/>
  <c r="P12" i="6"/>
  <c r="Q5" i="18"/>
  <c r="N29" i="4" l="1"/>
  <c r="O29" i="4" s="1"/>
  <c r="V31" i="5"/>
  <c r="Y29" i="5"/>
  <c r="AB31" i="7"/>
  <c r="AD31" i="7"/>
  <c r="AC31" i="7"/>
  <c r="AC29" i="7"/>
  <c r="AD29" i="7"/>
  <c r="AB29" i="7"/>
  <c r="X29" i="5"/>
  <c r="R15" i="18"/>
  <c r="S15" i="18" s="1"/>
  <c r="P5" i="2"/>
  <c r="Q5" i="2" s="1"/>
  <c r="R5" i="2" s="1"/>
  <c r="N24" i="2"/>
  <c r="P23" i="2"/>
  <c r="Q23" i="2" s="1"/>
  <c r="R23" i="2" s="1"/>
  <c r="N22" i="2"/>
  <c r="N11" i="2"/>
  <c r="P20" i="2"/>
  <c r="Q20" i="2" s="1"/>
  <c r="R20" i="2" s="1"/>
  <c r="AA29" i="3"/>
  <c r="AB29" i="3"/>
  <c r="Z29" i="3"/>
  <c r="P30" i="6"/>
  <c r="R30" i="6"/>
  <c r="Q30" i="6"/>
  <c r="X31" i="5"/>
  <c r="W31" i="5"/>
  <c r="P29" i="4"/>
  <c r="P8" i="2"/>
  <c r="P18" i="2"/>
  <c r="P19" i="2"/>
  <c r="P14" i="2"/>
  <c r="P17" i="2"/>
  <c r="P16" i="2"/>
  <c r="P7" i="2"/>
  <c r="P15" i="2"/>
  <c r="P9" i="2"/>
  <c r="P13" i="2"/>
  <c r="P10" i="2"/>
  <c r="P12" i="2"/>
  <c r="P6" i="2"/>
  <c r="R11" i="18"/>
  <c r="R5" i="18"/>
  <c r="S5" i="18" s="1"/>
  <c r="R13" i="18"/>
  <c r="S13" i="18" s="1"/>
  <c r="R18" i="18"/>
  <c r="O31" i="6"/>
  <c r="R9" i="18"/>
  <c r="N21" i="2"/>
  <c r="P21" i="2"/>
  <c r="Q21" i="2" s="1"/>
  <c r="R21" i="2" s="1"/>
  <c r="R17" i="18"/>
  <c r="R14" i="18"/>
  <c r="S14" i="18" s="1"/>
  <c r="R29" i="6"/>
  <c r="Q29" i="6"/>
  <c r="P29" i="6"/>
  <c r="R6" i="18"/>
  <c r="S6" i="18" s="1"/>
  <c r="R12" i="18"/>
  <c r="R8" i="18"/>
  <c r="Q30" i="4"/>
  <c r="P30" i="4"/>
  <c r="O30" i="4"/>
  <c r="R16" i="18"/>
  <c r="Y30" i="3"/>
  <c r="V30" i="5"/>
  <c r="Y31" i="3"/>
  <c r="Q31" i="4"/>
  <c r="P31" i="4"/>
  <c r="O31" i="4"/>
  <c r="R10" i="18"/>
  <c r="S10" i="18" s="1"/>
  <c r="R7" i="18"/>
  <c r="T15" i="18" l="1"/>
  <c r="Q29" i="4"/>
  <c r="Q8" i="2"/>
  <c r="R8" i="2" s="1"/>
  <c r="T10" i="18"/>
  <c r="S7" i="18"/>
  <c r="T7" i="18"/>
  <c r="T13" i="18"/>
  <c r="S17" i="18"/>
  <c r="T17" i="18"/>
  <c r="AB31" i="3"/>
  <c r="AA31" i="3"/>
  <c r="Z31" i="3"/>
  <c r="Q13" i="2"/>
  <c r="R13" i="2" s="1"/>
  <c r="Q9" i="2"/>
  <c r="R9" i="2" s="1"/>
  <c r="T5" i="18"/>
  <c r="Q6" i="2"/>
  <c r="R6" i="2" s="1"/>
  <c r="S9" i="18"/>
  <c r="T9" i="18"/>
  <c r="Q15" i="2"/>
  <c r="R15" i="2" s="1"/>
  <c r="Q18" i="2"/>
  <c r="R18" i="2" s="1"/>
  <c r="Q12" i="2"/>
  <c r="R12" i="2" s="1"/>
  <c r="S16" i="18"/>
  <c r="T16" i="18"/>
  <c r="R31" i="6"/>
  <c r="Q31" i="6"/>
  <c r="P31" i="6"/>
  <c r="Q7" i="2"/>
  <c r="R7" i="2" s="1"/>
  <c r="T14" i="18"/>
  <c r="Y30" i="5"/>
  <c r="X30" i="5"/>
  <c r="W30" i="5"/>
  <c r="Q16" i="2"/>
  <c r="R16" i="2" s="1"/>
  <c r="T6" i="18"/>
  <c r="Q10" i="2"/>
  <c r="R10" i="2" s="1"/>
  <c r="AB30" i="3"/>
  <c r="AA30" i="3"/>
  <c r="Z30" i="3"/>
  <c r="Q17" i="2"/>
  <c r="R17" i="2" s="1"/>
  <c r="S11" i="18"/>
  <c r="T11" i="18"/>
  <c r="S8" i="18"/>
  <c r="T8" i="18"/>
  <c r="Q14" i="2"/>
  <c r="R14" i="2" s="1"/>
  <c r="S12" i="18"/>
  <c r="T12" i="18"/>
  <c r="S18" i="18"/>
  <c r="T18" i="18"/>
  <c r="Q19" i="2"/>
  <c r="R19" i="2" s="1"/>
  <c r="N8" i="2" l="1"/>
  <c r="N16" i="2"/>
  <c r="N14" i="2"/>
  <c r="N29" i="2"/>
  <c r="N31" i="2"/>
  <c r="N30" i="2"/>
  <c r="N13" i="2"/>
  <c r="N17" i="2"/>
  <c r="N18" i="2"/>
  <c r="N9" i="2"/>
  <c r="N10" i="2"/>
  <c r="N15" i="2"/>
  <c r="N19" i="2"/>
  <c r="N7" i="2"/>
  <c r="N12" i="2"/>
  <c r="N6" i="2"/>
  <c r="Q31" i="2" l="1"/>
  <c r="P31" i="2"/>
  <c r="O31" i="2"/>
  <c r="Q30" i="2"/>
  <c r="P30" i="2"/>
  <c r="O30" i="2"/>
  <c r="O29" i="2"/>
  <c r="P29" i="2"/>
  <c r="Q29" i="2"/>
</calcChain>
</file>

<file path=xl/sharedStrings.xml><?xml version="1.0" encoding="utf-8"?>
<sst xmlns="http://schemas.openxmlformats.org/spreadsheetml/2006/main" count="1574" uniqueCount="328">
  <si>
    <t>Winter Club of the Year</t>
  </si>
  <si>
    <t>Christchurch Avon</t>
  </si>
  <si>
    <t>Port Hills</t>
  </si>
  <si>
    <t>Club of the Year – 2023</t>
  </si>
  <si>
    <t>CLUB</t>
  </si>
  <si>
    <t>EVENTS</t>
  </si>
  <si>
    <t>Hagley</t>
  </si>
  <si>
    <t>Lionel Fox</t>
  </si>
  <si>
    <t>Jane Pat</t>
  </si>
  <si>
    <t>A Reese relay</t>
  </si>
  <si>
    <t>Cant X-C</t>
  </si>
  <si>
    <t>Kennett</t>
  </si>
  <si>
    <t>Holloway</t>
  </si>
  <si>
    <t>Cant Rd</t>
  </si>
  <si>
    <t>Lakeside relay</t>
  </si>
  <si>
    <t>Gov Bay</t>
  </si>
  <si>
    <t>Loburn68</t>
  </si>
  <si>
    <t>TOTAL</t>
  </si>
  <si>
    <t>Ashburton</t>
  </si>
  <si>
    <t>DGRS</t>
  </si>
  <si>
    <t>Methodist</t>
  </si>
  <si>
    <t>New Brighton/Olympic</t>
  </si>
  <si>
    <t>North Canterbury</t>
  </si>
  <si>
    <t>Old Boys</t>
  </si>
  <si>
    <t>Papanui Toc H</t>
  </si>
  <si>
    <t>Phoenix</t>
  </si>
  <si>
    <t>Run Timaru</t>
  </si>
  <si>
    <t>Selwyn</t>
  </si>
  <si>
    <t>Sumner</t>
  </si>
  <si>
    <t>University of Canterbury</t>
  </si>
  <si>
    <t>Whippets</t>
  </si>
  <si>
    <t xml:space="preserve"> </t>
  </si>
  <si>
    <t>Club of the day:</t>
  </si>
  <si>
    <t>Results of the 4 best teams in any grades determine the "club of the day"</t>
  </si>
  <si>
    <t>Club of the year:</t>
  </si>
  <si>
    <t>Clubs gains the following points towards the "club of the year" award.</t>
  </si>
  <si>
    <t>Current position - Club of Year</t>
  </si>
  <si>
    <t>Place:</t>
  </si>
  <si>
    <t>1st</t>
  </si>
  <si>
    <t>2nd</t>
  </si>
  <si>
    <t>3rd</t>
  </si>
  <si>
    <t>4th</t>
  </si>
  <si>
    <t>5th</t>
  </si>
  <si>
    <t>6th</t>
  </si>
  <si>
    <t>7th</t>
  </si>
  <si>
    <t>8th</t>
  </si>
  <si>
    <t>9th</t>
  </si>
  <si>
    <t>10th</t>
  </si>
  <si>
    <t>points</t>
  </si>
  <si>
    <t>Points:</t>
  </si>
  <si>
    <t>EVENTS:</t>
  </si>
  <si>
    <t>Cant Road</t>
  </si>
  <si>
    <t>Jane Paterson</t>
  </si>
  <si>
    <t>Lakeside Realy</t>
  </si>
  <si>
    <t>A Reese Relay</t>
  </si>
  <si>
    <t>Loburn 68</t>
  </si>
  <si>
    <t>Kennett Cup</t>
  </si>
  <si>
    <t>Club of the Day:</t>
  </si>
  <si>
    <t>1)  Results of the 4 best teams in any grades determine the "Club of the Day"</t>
  </si>
  <si>
    <t>2)  In each race, TEAM placings are noted against each club</t>
  </si>
  <si>
    <t>3)  The sum of the BEST three placings gives the club score for that event and points are awarded as outlined below</t>
  </si>
  <si>
    <t>4)  In the event of a tie, the next best placing is taken into account and so on until a result. If still a tie, the points are shared.</t>
  </si>
  <si>
    <t>5)  All Canterbury finisher’s placings count whether they are in a team of four or not. Out of Canterbury athletes are excluded.</t>
  </si>
  <si>
    <t>6)  In individual races, a team is three finishers.</t>
  </si>
  <si>
    <t>7)  In all races including handicap events, the team placings for each grade is decided by the fastest time placings.</t>
  </si>
  <si>
    <t>8)  Each club can have as many counting teams as it can field in each grade.</t>
  </si>
  <si>
    <t>9)  Once all clubs with four or more teams have been ranked, clubs with three teams are then ranked and take the next points</t>
  </si>
  <si>
    <t xml:space="preserve">      available, followed by clubs with two teams and then clubs with one team. </t>
  </si>
  <si>
    <t>10) One point will be awarded to any club finishing eleventh or lower as long as they have one scoring team.</t>
  </si>
  <si>
    <t>Reviewed at the end of the 2013 Winter Season by the XC &amp; R AGM and one change made by the XC &amp; R Committee following further consultation.</t>
  </si>
  <si>
    <t>Hagley Relays</t>
  </si>
  <si>
    <t>GRADES</t>
  </si>
  <si>
    <t>Sen M</t>
  </si>
  <si>
    <t>Sen W</t>
  </si>
  <si>
    <t>Walkers</t>
  </si>
  <si>
    <t>MM</t>
  </si>
  <si>
    <t>MW</t>
  </si>
  <si>
    <t>women U20</t>
  </si>
  <si>
    <t>Men U20</t>
  </si>
  <si>
    <t>woman U18</t>
  </si>
  <si>
    <t>Men U18</t>
  </si>
  <si>
    <t>Girls U16</t>
  </si>
  <si>
    <t>Boys U16</t>
  </si>
  <si>
    <t>Girls U14</t>
  </si>
  <si>
    <t>Boys U14</t>
  </si>
  <si>
    <t>Girls U12</t>
  </si>
  <si>
    <t>Boys U12</t>
  </si>
  <si>
    <t>Girls U10</t>
  </si>
  <si>
    <t>Boys U10</t>
  </si>
  <si>
    <t>Score - 4</t>
  </si>
  <si>
    <t>Score - 3</t>
  </si>
  <si>
    <t>Score - 2</t>
  </si>
  <si>
    <t>Score - 1</t>
  </si>
  <si>
    <t>POINTS</t>
  </si>
  <si>
    <t>Rank</t>
  </si>
  <si>
    <t>2, 7</t>
  </si>
  <si>
    <t>5,7,13,18</t>
  </si>
  <si>
    <t>1, 4</t>
  </si>
  <si>
    <t>1, 5</t>
  </si>
  <si>
    <t>1, 3</t>
  </si>
  <si>
    <t>13, 19</t>
  </si>
  <si>
    <t>1, 6, 8, 15</t>
  </si>
  <si>
    <t>20, 21, 22</t>
  </si>
  <si>
    <t>3, 11</t>
  </si>
  <si>
    <t>4, 9, 17</t>
  </si>
  <si>
    <t>15 (6)</t>
  </si>
  <si>
    <t>3, 4</t>
  </si>
  <si>
    <t>10 (4)</t>
  </si>
  <si>
    <t>10 (5)</t>
  </si>
  <si>
    <t>3,6,12,14,16</t>
  </si>
  <si>
    <t>6 (17)</t>
  </si>
  <si>
    <t>2, 10</t>
  </si>
  <si>
    <t>2, 3, 5</t>
  </si>
  <si>
    <t>1, 5, 8</t>
  </si>
  <si>
    <t>1, 8</t>
  </si>
  <si>
    <t>6 (5)</t>
  </si>
  <si>
    <t>4, 10</t>
  </si>
  <si>
    <t>2, 4, 5, 7</t>
  </si>
  <si>
    <t>15 (7)</t>
  </si>
  <si>
    <t>Score</t>
  </si>
  <si>
    <t>Mas M</t>
  </si>
  <si>
    <t>Mas W</t>
  </si>
  <si>
    <t>Boys U18</t>
  </si>
  <si>
    <t>Girls U18</t>
  </si>
  <si>
    <t>2,7,8</t>
  </si>
  <si>
    <t>1,4,7,15,18</t>
  </si>
  <si>
    <t>4,7</t>
  </si>
  <si>
    <t>1,4</t>
  </si>
  <si>
    <t>3,4</t>
  </si>
  <si>
    <t>3,11</t>
  </si>
  <si>
    <t>3,6</t>
  </si>
  <si>
    <t>1,5,9</t>
  </si>
  <si>
    <t>10,17</t>
  </si>
  <si>
    <t>13,16</t>
  </si>
  <si>
    <t>6,9</t>
  </si>
  <si>
    <t>5,12</t>
  </si>
  <si>
    <t>8,14</t>
  </si>
  <si>
    <t>Rawhiti / Jane Paterson</t>
  </si>
  <si>
    <t>MM 50-64</t>
  </si>
  <si>
    <t>MM 35-49</t>
  </si>
  <si>
    <t>M65+</t>
  </si>
  <si>
    <t>Mas W 35-49</t>
  </si>
  <si>
    <t>Mas W 50-64</t>
  </si>
  <si>
    <t>U20 Men</t>
  </si>
  <si>
    <t>U18 Men</t>
  </si>
  <si>
    <t>U18-U20 Wom</t>
  </si>
  <si>
    <t>U14 U16 Boys</t>
  </si>
  <si>
    <t>U14 U16 Girls</t>
  </si>
  <si>
    <t>U10 U12 Boys</t>
  </si>
  <si>
    <t>U10 U12 Girls</t>
  </si>
  <si>
    <t>1,2</t>
  </si>
  <si>
    <t>1,3</t>
  </si>
  <si>
    <t>2,4,6</t>
  </si>
  <si>
    <t>6 (-)</t>
  </si>
  <si>
    <t>2,3</t>
  </si>
  <si>
    <t>4 (3 teams)</t>
  </si>
  <si>
    <t>Andrew Reese Memorial Relays</t>
  </si>
  <si>
    <t>Boys</t>
  </si>
  <si>
    <t>Girls</t>
  </si>
  <si>
    <t>Mixed</t>
  </si>
  <si>
    <t>1,3,5,9,10,11</t>
  </si>
  <si>
    <t>1,7,8,11,13,19</t>
  </si>
  <si>
    <t>5,8,9,11</t>
  </si>
  <si>
    <t>2,7</t>
  </si>
  <si>
    <t>12,13,14,15</t>
  </si>
  <si>
    <t>15,18</t>
  </si>
  <si>
    <t>12,16</t>
  </si>
  <si>
    <t>10,12</t>
  </si>
  <si>
    <t>2,6,17</t>
  </si>
  <si>
    <t>5,10</t>
  </si>
  <si>
    <t>1,7</t>
  </si>
  <si>
    <t>9,14</t>
  </si>
  <si>
    <t>Canterbury Cross-Country</t>
  </si>
  <si>
    <t>MM 65+</t>
  </si>
  <si>
    <t>MW 35-49</t>
  </si>
  <si>
    <t>MW 50+</t>
  </si>
  <si>
    <t>U20 Wom</t>
  </si>
  <si>
    <t>U18 Wom</t>
  </si>
  <si>
    <t>U16 Boys</t>
  </si>
  <si>
    <t>U14 Boy</t>
  </si>
  <si>
    <t>U14 U16 Girl</t>
  </si>
  <si>
    <t>U10 U12 Boy</t>
  </si>
  <si>
    <t>U10 U12 Girl</t>
  </si>
  <si>
    <t xml:space="preserve">1st </t>
  </si>
  <si>
    <t>score</t>
  </si>
  <si>
    <t xml:space="preserve">2nd </t>
  </si>
  <si>
    <t>University</t>
  </si>
  <si>
    <t>Open M</t>
  </si>
  <si>
    <t>Open W</t>
  </si>
  <si>
    <t>U20  Men</t>
  </si>
  <si>
    <t>U 18 U20  Women</t>
  </si>
  <si>
    <t>Holloway Cross Country</t>
  </si>
  <si>
    <t>MM 35 -49</t>
  </si>
  <si>
    <t>MM65+</t>
  </si>
  <si>
    <t>U18 U20 Wom</t>
  </si>
  <si>
    <t>U14 U16 Boy</t>
  </si>
  <si>
    <t>9th=</t>
  </si>
  <si>
    <t>7th=</t>
  </si>
  <si>
    <t>Canterbury Road</t>
  </si>
  <si>
    <t>U18Men</t>
  </si>
  <si>
    <t>U18 U20 Women</t>
  </si>
  <si>
    <t>U16 Boy</t>
  </si>
  <si>
    <t>Lakeside Relay</t>
  </si>
  <si>
    <t xml:space="preserve">Mixed
Whanau
</t>
  </si>
  <si>
    <t>14 (7)</t>
  </si>
  <si>
    <t>14 (-)</t>
  </si>
  <si>
    <t>Governors Bay / PH U18</t>
  </si>
  <si>
    <t>Masters Men</t>
  </si>
  <si>
    <t>Masters Women</t>
  </si>
  <si>
    <t>Boys U14 U16 U18</t>
  </si>
  <si>
    <t>Girls U14 U16 U18</t>
  </si>
  <si>
    <t>Boys U10 U12</t>
  </si>
  <si>
    <t>girls U10 U12</t>
  </si>
  <si>
    <t>M19</t>
  </si>
  <si>
    <t>W19</t>
  </si>
  <si>
    <t>MM 50+</t>
  </si>
  <si>
    <t>MM 40-49</t>
  </si>
  <si>
    <t>Masters O60</t>
  </si>
  <si>
    <t>Mas W O50</t>
  </si>
  <si>
    <t>4 teams</t>
  </si>
  <si>
    <t>Selwyn Relays</t>
  </si>
  <si>
    <t>Master Men</t>
  </si>
  <si>
    <t>Master Women</t>
  </si>
  <si>
    <t xml:space="preserve"> Athletics Canterbury </t>
  </si>
  <si>
    <t>“Winter Club of the Year” Trophy</t>
  </si>
  <si>
    <t>Rules &amp; System for Awarding of Points – from 2012</t>
  </si>
  <si>
    <t>Club of the year</t>
  </si>
  <si>
    <t>11th …</t>
  </si>
  <si>
    <t>Club of the day</t>
  </si>
  <si>
    <t>Events</t>
  </si>
  <si>
    <t>Anglican Block</t>
  </si>
  <si>
    <t>Riverside Relay/U16</t>
  </si>
  <si>
    <t>Takahae-Akaroa</t>
  </si>
  <si>
    <t>3)  The sum of the BEST four placings gives the club score for that event and points are awarded as outlined below</t>
  </si>
  <si>
    <t>6)  In individual races, a team is four finishers.</t>
  </si>
  <si>
    <t>Reviewed at the end of the 2011 Winter Season by the XC &amp; R Committee and changes approved by the 2011 XC &amp; R AGM</t>
  </si>
  <si>
    <r>
      <rPr>
        <sz val="11"/>
        <color rgb="FF000000"/>
        <rFont val="Calibri"/>
        <family val="2"/>
        <charset val="1"/>
      </rPr>
      <t>1</t>
    </r>
    <r>
      <rPr>
        <vertAlign val="superscript"/>
        <sz val="11"/>
        <color rgb="FF000000"/>
        <rFont val="Calibri"/>
        <family val="2"/>
        <charset val="1"/>
      </rPr>
      <t>st</t>
    </r>
  </si>
  <si>
    <r>
      <rPr>
        <sz val="11"/>
        <color rgb="FF000000"/>
        <rFont val="Calibri"/>
        <family val="2"/>
        <charset val="1"/>
      </rPr>
      <t>2</t>
    </r>
    <r>
      <rPr>
        <vertAlign val="superscript"/>
        <sz val="11"/>
        <color rgb="FF000000"/>
        <rFont val="Calibri"/>
        <family val="2"/>
        <charset val="1"/>
      </rPr>
      <t>nd</t>
    </r>
  </si>
  <si>
    <r>
      <rPr>
        <sz val="11"/>
        <color rgb="FF000000"/>
        <rFont val="Calibri"/>
        <family val="2"/>
        <charset val="1"/>
      </rPr>
      <t>3</t>
    </r>
    <r>
      <rPr>
        <vertAlign val="superscript"/>
        <sz val="11"/>
        <color rgb="FF000000"/>
        <rFont val="Calibri"/>
        <family val="2"/>
        <charset val="1"/>
      </rPr>
      <t>rd</t>
    </r>
  </si>
  <si>
    <r>
      <rPr>
        <sz val="11"/>
        <color rgb="FF000000"/>
        <rFont val="Calibri"/>
        <family val="2"/>
        <charset val="1"/>
      </rPr>
      <t>4</t>
    </r>
    <r>
      <rPr>
        <vertAlign val="superscript"/>
        <sz val="11"/>
        <color rgb="FF000000"/>
        <rFont val="Calibri"/>
        <family val="2"/>
        <charset val="1"/>
      </rPr>
      <t>th</t>
    </r>
  </si>
  <si>
    <r>
      <rPr>
        <sz val="11"/>
        <color rgb="FF000000"/>
        <rFont val="Calibri"/>
        <family val="2"/>
        <charset val="1"/>
      </rPr>
      <t>5</t>
    </r>
    <r>
      <rPr>
        <vertAlign val="superscript"/>
        <sz val="11"/>
        <color rgb="FF000000"/>
        <rFont val="Calibri"/>
        <family val="2"/>
        <charset val="1"/>
      </rPr>
      <t>th</t>
    </r>
  </si>
  <si>
    <r>
      <rPr>
        <sz val="11"/>
        <color rgb="FF000000"/>
        <rFont val="Calibri"/>
        <family val="2"/>
        <charset val="1"/>
      </rPr>
      <t>6</t>
    </r>
    <r>
      <rPr>
        <vertAlign val="superscript"/>
        <sz val="11"/>
        <color rgb="FF000000"/>
        <rFont val="Calibri"/>
        <family val="2"/>
        <charset val="1"/>
      </rPr>
      <t>th</t>
    </r>
  </si>
  <si>
    <r>
      <rPr>
        <sz val="11"/>
        <color rgb="FF000000"/>
        <rFont val="Calibri"/>
        <family val="2"/>
        <charset val="1"/>
      </rPr>
      <t>7</t>
    </r>
    <r>
      <rPr>
        <vertAlign val="superscript"/>
        <sz val="11"/>
        <color rgb="FF000000"/>
        <rFont val="Calibri"/>
        <family val="2"/>
        <charset val="1"/>
      </rPr>
      <t>th</t>
    </r>
  </si>
  <si>
    <r>
      <rPr>
        <sz val="11"/>
        <color rgb="FF000000"/>
        <rFont val="Calibri"/>
        <family val="2"/>
        <charset val="1"/>
      </rPr>
      <t>8</t>
    </r>
    <r>
      <rPr>
        <vertAlign val="superscript"/>
        <sz val="11"/>
        <color rgb="FF000000"/>
        <rFont val="Calibri"/>
        <family val="2"/>
        <charset val="1"/>
      </rPr>
      <t>th</t>
    </r>
  </si>
  <si>
    <r>
      <rPr>
        <sz val="11"/>
        <color rgb="FF000000"/>
        <rFont val="Calibri"/>
        <family val="2"/>
        <charset val="1"/>
      </rPr>
      <t>9</t>
    </r>
    <r>
      <rPr>
        <vertAlign val="superscript"/>
        <sz val="11"/>
        <color rgb="FF000000"/>
        <rFont val="Calibri"/>
        <family val="2"/>
        <charset val="1"/>
      </rPr>
      <t>th</t>
    </r>
  </si>
  <si>
    <r>
      <rPr>
        <sz val="11"/>
        <color rgb="FF000000"/>
        <rFont val="Calibri"/>
        <family val="2"/>
        <charset val="1"/>
      </rPr>
      <t>10</t>
    </r>
    <r>
      <rPr>
        <vertAlign val="superscript"/>
        <sz val="11"/>
        <color rgb="FF000000"/>
        <rFont val="Calibri"/>
        <family val="2"/>
        <charset val="1"/>
      </rPr>
      <t>th</t>
    </r>
  </si>
  <si>
    <r>
      <rPr>
        <sz val="11"/>
        <color rgb="FF000000"/>
        <rFont val="Calibri"/>
        <family val="2"/>
        <charset val="1"/>
      </rPr>
      <t>11</t>
    </r>
    <r>
      <rPr>
        <vertAlign val="superscript"/>
        <sz val="11"/>
        <color rgb="FF000000"/>
        <rFont val="Calibri"/>
        <family val="2"/>
        <charset val="1"/>
      </rPr>
      <t>th</t>
    </r>
  </si>
  <si>
    <r>
      <rPr>
        <sz val="11"/>
        <color rgb="FF000000"/>
        <rFont val="Calibri"/>
        <family val="2"/>
        <charset val="1"/>
      </rPr>
      <t>12</t>
    </r>
    <r>
      <rPr>
        <vertAlign val="superscript"/>
        <sz val="11"/>
        <color rgb="FF000000"/>
        <rFont val="Calibri"/>
        <family val="2"/>
        <charset val="1"/>
      </rPr>
      <t>th</t>
    </r>
  </si>
  <si>
    <r>
      <rPr>
        <sz val="11"/>
        <color rgb="FF000000"/>
        <rFont val="Calibri"/>
        <family val="2"/>
        <charset val="1"/>
      </rPr>
      <t>13</t>
    </r>
    <r>
      <rPr>
        <vertAlign val="superscript"/>
        <sz val="11"/>
        <color rgb="FF000000"/>
        <rFont val="Calibri"/>
        <family val="2"/>
        <charset val="1"/>
      </rPr>
      <t>th</t>
    </r>
  </si>
  <si>
    <r>
      <rPr>
        <sz val="11"/>
        <color rgb="FF000000"/>
        <rFont val="Calibri"/>
        <family val="2"/>
        <charset val="1"/>
      </rPr>
      <t>14</t>
    </r>
    <r>
      <rPr>
        <vertAlign val="superscript"/>
        <sz val="11"/>
        <color rgb="FF000000"/>
        <rFont val="Calibri"/>
        <family val="2"/>
        <charset val="1"/>
      </rPr>
      <t>th</t>
    </r>
  </si>
  <si>
    <r>
      <rPr>
        <sz val="11"/>
        <color rgb="FF000000"/>
        <rFont val="Calibri"/>
        <family val="2"/>
        <charset val="1"/>
      </rPr>
      <t>15</t>
    </r>
    <r>
      <rPr>
        <vertAlign val="superscript"/>
        <sz val="11"/>
        <color rgb="FF000000"/>
        <rFont val="Calibri"/>
        <family val="2"/>
        <charset val="1"/>
      </rPr>
      <t>th</t>
    </r>
  </si>
  <si>
    <r>
      <rPr>
        <sz val="11"/>
        <color rgb="FF000000"/>
        <rFont val="Calibri"/>
        <family val="2"/>
        <charset val="1"/>
      </rPr>
      <t>16</t>
    </r>
    <r>
      <rPr>
        <vertAlign val="superscript"/>
        <sz val="11"/>
        <color rgb="FF000000"/>
        <rFont val="Calibri"/>
        <family val="2"/>
        <charset val="1"/>
      </rPr>
      <t>th</t>
    </r>
  </si>
  <si>
    <r>
      <rPr>
        <sz val="11"/>
        <color rgb="FF000000"/>
        <rFont val="Calibri"/>
        <family val="2"/>
        <charset val="1"/>
      </rPr>
      <t>17</t>
    </r>
    <r>
      <rPr>
        <vertAlign val="superscript"/>
        <sz val="11"/>
        <color rgb="FF000000"/>
        <rFont val="Calibri"/>
        <family val="2"/>
        <charset val="1"/>
      </rPr>
      <t>th</t>
    </r>
  </si>
  <si>
    <r>
      <rPr>
        <sz val="11"/>
        <color rgb="FF000000"/>
        <rFont val="Calibri"/>
        <family val="2"/>
        <charset val="1"/>
      </rPr>
      <t>18</t>
    </r>
    <r>
      <rPr>
        <vertAlign val="superscript"/>
        <sz val="11"/>
        <color rgb="FF000000"/>
        <rFont val="Calibri"/>
        <family val="2"/>
        <charset val="1"/>
      </rPr>
      <t>th</t>
    </r>
  </si>
  <si>
    <r>
      <rPr>
        <sz val="11"/>
        <color rgb="FF000000"/>
        <rFont val="Calibri"/>
        <family val="2"/>
        <charset val="1"/>
      </rPr>
      <t>19</t>
    </r>
    <r>
      <rPr>
        <vertAlign val="superscript"/>
        <sz val="11"/>
        <color rgb="FF000000"/>
        <rFont val="Calibri"/>
        <family val="2"/>
        <charset val="1"/>
      </rPr>
      <t>th</t>
    </r>
  </si>
  <si>
    <r>
      <rPr>
        <sz val="11"/>
        <color rgb="FF000000"/>
        <rFont val="Calibri"/>
        <family val="2"/>
        <charset val="1"/>
      </rPr>
      <t>20</t>
    </r>
    <r>
      <rPr>
        <vertAlign val="superscript"/>
        <sz val="11"/>
        <color rgb="FF000000"/>
        <rFont val="Calibri"/>
        <family val="2"/>
        <charset val="1"/>
      </rPr>
      <t>th</t>
    </r>
  </si>
  <si>
    <t>How to use this spreadsheet</t>
  </si>
  <si>
    <t>Only change the club names on the Club of the year sheet. (They are automattically populate on the race pages)</t>
  </si>
  <si>
    <t>Only change the club names at the start of the season as this will affect the results for the races</t>
  </si>
  <si>
    <t>If you need to add another club during the year the add them to one of the unused lines at the bottom of the table</t>
  </si>
  <si>
    <t>Archive last years results</t>
  </si>
  <si>
    <t>Make a copy of the current Points sheet, Place the copy before the last archive in the list</t>
  </si>
  <si>
    <t>Name it “&lt;year&gt; Club of the Year”</t>
  </si>
  <si>
    <t>Highlight cells B5..M24</t>
  </si>
  <si>
    <t>Copy cells</t>
  </si>
  <si>
    <t>select B5</t>
  </si>
  <si>
    <t>past the selection (Values only)(this removed the formulas)</t>
  </si>
  <si>
    <t>now you can delete the Grade and score informatin from all the race sheets</t>
  </si>
  <si>
    <t>Club of the year - 2022</t>
  </si>
  <si>
    <t>Tak-Ak</t>
  </si>
  <si>
    <t>13th=</t>
  </si>
  <si>
    <t>Chch Avon</t>
  </si>
  <si>
    <t>11th</t>
  </si>
  <si>
    <t>Nth Canterbury</t>
  </si>
  <si>
    <t>Pap Toc H</t>
  </si>
  <si>
    <t>12th</t>
  </si>
  <si>
    <t>Uni of Canty</t>
  </si>
  <si>
    <t>Final position - Club of Year</t>
  </si>
  <si>
    <t>Takahe-Akaroa</t>
  </si>
  <si>
    <t>Club of the year - 2021</t>
  </si>
  <si>
    <t>Anglican</t>
  </si>
  <si>
    <t>Cant Tri</t>
  </si>
  <si>
    <t>Uni of Cant.</t>
  </si>
  <si>
    <t>Club of the year - 2020</t>
  </si>
  <si>
    <t>A Reese XC</t>
  </si>
  <si>
    <t>Hagley XC</t>
  </si>
  <si>
    <t>Andrew Reese XC</t>
  </si>
  <si>
    <t>Final Club of Year</t>
  </si>
  <si>
    <t>Club of the year - 2019</t>
  </si>
  <si>
    <t>A Reese</t>
  </si>
  <si>
    <t>Lakeside</t>
  </si>
  <si>
    <t>Gov / U18</t>
  </si>
  <si>
    <t>12th=</t>
  </si>
  <si>
    <t>2019 C</t>
  </si>
  <si>
    <t>Club of the year - 2018</t>
  </si>
  <si>
    <t>13th</t>
  </si>
  <si>
    <t>Chch BHS</t>
  </si>
  <si>
    <t>Christ's Coll</t>
  </si>
  <si>
    <t>Ellesmere QE</t>
  </si>
  <si>
    <t>Club of the year - 2017</t>
  </si>
  <si>
    <t>Riverside</t>
  </si>
  <si>
    <t>14th</t>
  </si>
  <si>
    <t>10th=</t>
  </si>
  <si>
    <t>Club of the year - 2016</t>
  </si>
  <si>
    <t xml:space="preserve">8th </t>
  </si>
  <si>
    <t>Rover</t>
  </si>
  <si>
    <t>Club of the year - 2015</t>
  </si>
  <si>
    <t>Club of the year - 2014</t>
  </si>
  <si>
    <t>Olympic</t>
  </si>
  <si>
    <t>Club of the year - 2012</t>
  </si>
  <si>
    <t>8th=</t>
  </si>
  <si>
    <t>15th</t>
  </si>
  <si>
    <t>Club of the year - 2011</t>
  </si>
  <si>
    <t>New Brighton</t>
  </si>
  <si>
    <t>2010 Club of the year - Final</t>
  </si>
  <si>
    <t>Cant. Triathlon</t>
  </si>
  <si>
    <t>Christ's College</t>
  </si>
  <si>
    <t>2,4</t>
  </si>
  <si>
    <t>MW 65+</t>
  </si>
  <si>
    <t>MW 50-64</t>
  </si>
  <si>
    <t>MM 80+</t>
  </si>
  <si>
    <t>MM 65-79</t>
  </si>
  <si>
    <t>1,2,4,6</t>
  </si>
  <si>
    <t>3,5</t>
  </si>
  <si>
    <t>1,2,3</t>
  </si>
  <si>
    <t>4 (-)</t>
  </si>
  <si>
    <t>6 (3 teams)</t>
  </si>
  <si>
    <t>1 (-)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</si>
</sst>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1"/>
      <color rgb="FF000000"/>
      <name val="Calibri"/>
      <family val="2"/>
      <charset val="1"/>
    </font>
    <font>
      <sz val="11"/>
      <color rgb="FF000000"/>
      <name val="Arial Black"/>
      <family val="2"/>
      <charset val="1"/>
    </font>
    <font>
      <b/>
      <sz val="14"/>
      <color rgb="FFFFFFFF"/>
      <name val="Arial Black"/>
      <family val="2"/>
      <charset val="1"/>
    </font>
    <font>
      <sz val="36"/>
      <color rgb="FF000000"/>
      <name val="Castellar"/>
      <family val="1"/>
      <charset val="1"/>
    </font>
    <font>
      <sz val="16"/>
      <color rgb="FF000000"/>
      <name val="Arial"/>
      <family val="2"/>
      <charset val="1"/>
    </font>
    <font>
      <sz val="11"/>
      <color rgb="FF000000"/>
      <name val="Arial"/>
      <family val="2"/>
      <charset val="1"/>
    </font>
    <font>
      <sz val="11"/>
      <color rgb="FFFFFFFF"/>
      <name val="Arial"/>
      <family val="2"/>
      <charset val="1"/>
    </font>
    <font>
      <b/>
      <sz val="11"/>
      <color rgb="FFFFFFFF"/>
      <name val="Arial"/>
      <family val="2"/>
      <charset val="1"/>
    </font>
    <font>
      <b/>
      <sz val="11"/>
      <color rgb="FF000000"/>
      <name val="Calibri"/>
      <family val="2"/>
      <charset val="1"/>
    </font>
    <font>
      <sz val="11"/>
      <color rgb="FFFFFFFF"/>
      <name val="Calibri"/>
      <family val="2"/>
      <charset val="1"/>
    </font>
    <font>
      <sz val="36"/>
      <color rgb="FFFFFFFF"/>
      <name val="Castellar"/>
      <family val="1"/>
      <charset val="1"/>
    </font>
    <font>
      <sz val="11"/>
      <name val="Arial"/>
      <family val="2"/>
      <charset val="1"/>
    </font>
    <font>
      <sz val="11"/>
      <color rgb="FFFF0000"/>
      <name val="Calibri"/>
      <family val="2"/>
      <charset val="1"/>
    </font>
    <font>
      <sz val="11"/>
      <color rgb="FFFF0000"/>
      <name val="Arial"/>
      <family val="2"/>
      <charset val="1"/>
    </font>
    <font>
      <sz val="26"/>
      <color rgb="FF000000"/>
      <name val="Castellar"/>
      <family val="1"/>
      <charset val="1"/>
    </font>
    <font>
      <sz val="16"/>
      <color rgb="FF000000"/>
      <name val="Castellar"/>
      <family val="1"/>
      <charset val="1"/>
    </font>
    <font>
      <sz val="16"/>
      <color rgb="FF000000"/>
      <name val="Calibri"/>
      <family val="2"/>
      <charset val="1"/>
    </font>
    <font>
      <b/>
      <sz val="11"/>
      <color rgb="FF000000"/>
      <name val="Castellar"/>
      <family val="1"/>
      <charset val="1"/>
    </font>
    <font>
      <sz val="11"/>
      <name val="Calibri"/>
      <family val="2"/>
      <charset val="1"/>
    </font>
    <font>
      <i/>
      <sz val="8"/>
      <color rgb="FF000000"/>
      <name val="Calibri"/>
      <family val="2"/>
      <charset val="1"/>
    </font>
    <font>
      <b/>
      <sz val="11"/>
      <color rgb="FF000000"/>
      <name val="Comic Sans MS"/>
      <family val="4"/>
      <charset val="1"/>
    </font>
    <font>
      <vertAlign val="superscript"/>
      <sz val="11"/>
      <color rgb="FF000000"/>
      <name val="Calibri"/>
      <family val="2"/>
      <charset val="1"/>
    </font>
    <font>
      <b/>
      <sz val="16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sz val="11"/>
      <color rgb="FF0066CC"/>
      <name val="Arial"/>
      <family val="2"/>
      <charset val="1"/>
    </font>
    <font>
      <sz val="11"/>
      <color rgb="FF003366"/>
      <name val="Arial"/>
      <family val="2"/>
      <charset val="1"/>
    </font>
    <font>
      <sz val="11"/>
      <color rgb="FFFFFF00"/>
      <name val="Arial"/>
      <family val="2"/>
      <charset val="1"/>
    </font>
  </fonts>
  <fills count="25">
    <fill>
      <patternFill patternType="none"/>
    </fill>
    <fill>
      <patternFill patternType="gray125"/>
    </fill>
    <fill>
      <patternFill patternType="solid">
        <fgColor rgb="FFFF0000"/>
        <bgColor rgb="FFC00000"/>
      </patternFill>
    </fill>
    <fill>
      <patternFill patternType="solid">
        <fgColor rgb="FFFF8080"/>
        <bgColor rgb="FFFF99CC"/>
      </patternFill>
    </fill>
    <fill>
      <patternFill patternType="solid">
        <fgColor rgb="FF000000"/>
        <bgColor rgb="FF003300"/>
      </patternFill>
    </fill>
    <fill>
      <patternFill patternType="solid">
        <fgColor rgb="FF993300"/>
        <bgColor rgb="FF984807"/>
      </patternFill>
    </fill>
    <fill>
      <patternFill patternType="solid">
        <fgColor rgb="FFFF00FF"/>
        <bgColor rgb="FFFF00FF"/>
      </patternFill>
    </fill>
    <fill>
      <patternFill patternType="solid">
        <fgColor rgb="FFFFFF00"/>
        <bgColor rgb="FFFFFF00"/>
      </patternFill>
    </fill>
    <fill>
      <patternFill patternType="solid">
        <fgColor rgb="FF008000"/>
        <bgColor rgb="FF008080"/>
      </patternFill>
    </fill>
    <fill>
      <patternFill patternType="solid">
        <fgColor rgb="FF99CC00"/>
        <bgColor rgb="FF92D050"/>
      </patternFill>
    </fill>
    <fill>
      <patternFill patternType="solid">
        <fgColor rgb="FFFFCC00"/>
        <bgColor rgb="FFFFC000"/>
      </patternFill>
    </fill>
    <fill>
      <patternFill patternType="solid">
        <fgColor rgb="FF00CCFF"/>
        <bgColor rgb="FF33CCCC"/>
      </patternFill>
    </fill>
    <fill>
      <patternFill patternType="solid">
        <fgColor rgb="FF0066CC"/>
        <bgColor rgb="FF0070C0"/>
      </patternFill>
    </fill>
    <fill>
      <patternFill patternType="solid">
        <fgColor rgb="FFE46C0A"/>
        <bgColor rgb="FFFF8080"/>
      </patternFill>
    </fill>
    <fill>
      <patternFill patternType="solid">
        <fgColor rgb="FF800080"/>
        <bgColor rgb="FF800080"/>
      </patternFill>
    </fill>
    <fill>
      <patternFill patternType="solid">
        <fgColor rgb="FFFFFFFF"/>
        <bgColor rgb="FFF2F2F2"/>
      </patternFill>
    </fill>
    <fill>
      <patternFill patternType="solid">
        <fgColor rgb="FFFFFF99"/>
        <bgColor rgb="FFEBF1DE"/>
      </patternFill>
    </fill>
    <fill>
      <patternFill patternType="solid">
        <fgColor rgb="FFCCFFCC"/>
        <bgColor rgb="FFCCFFFF"/>
      </patternFill>
    </fill>
    <fill>
      <patternFill patternType="solid">
        <fgColor rgb="FFCCFFFF"/>
        <bgColor rgb="FFCCFFCC"/>
      </patternFill>
    </fill>
    <fill>
      <patternFill patternType="solid">
        <fgColor rgb="FFFFD8CE"/>
        <bgColor rgb="FFEBF1DE"/>
      </patternFill>
    </fill>
    <fill>
      <patternFill patternType="solid">
        <fgColor rgb="FFEBF1DE"/>
        <bgColor rgb="FFF2F2F2"/>
      </patternFill>
    </fill>
    <fill>
      <patternFill patternType="solid">
        <fgColor rgb="FFF2F2F2"/>
        <bgColor rgb="FFEBF1DE"/>
      </patternFill>
    </fill>
    <fill>
      <patternFill patternType="solid">
        <fgColor rgb="FFBFBFBF"/>
        <bgColor rgb="FFC0C0C0"/>
      </patternFill>
    </fill>
    <fill>
      <patternFill patternType="solid">
        <fgColor rgb="FF984807"/>
        <bgColor rgb="FF993300"/>
      </patternFill>
    </fill>
    <fill>
      <patternFill patternType="solid">
        <fgColor rgb="FFC0C0C0"/>
        <bgColor rgb="FFBFBFBF"/>
      </patternFill>
    </fill>
  </fills>
  <borders count="6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rgb="FFFFFFFF"/>
      </top>
      <bottom style="thin">
        <color rgb="FFFFFFFF"/>
      </bottom>
      <diagonal/>
    </border>
    <border>
      <left style="medium">
        <color auto="1"/>
      </left>
      <right style="medium">
        <color auto="1"/>
      </right>
      <top style="thin">
        <color rgb="FFFFFFFF"/>
      </top>
      <bottom style="medium">
        <color auto="1"/>
      </bottom>
      <diagonal/>
    </border>
  </borders>
  <cellStyleXfs count="1">
    <xf numFmtId="0" fontId="0" fillId="0" borderId="0"/>
  </cellStyleXfs>
  <cellXfs count="333">
    <xf numFmtId="0" fontId="0" fillId="0" borderId="0" xfId="0"/>
    <xf numFmtId="0" fontId="1" fillId="0" borderId="0" xfId="0" applyFont="1"/>
    <xf numFmtId="0" fontId="1" fillId="3" borderId="1" xfId="0" applyFont="1" applyFill="1" applyBorder="1" applyAlignment="1">
      <alignment horizontal="center"/>
    </xf>
    <xf numFmtId="0" fontId="1" fillId="3" borderId="1" xfId="0" applyFont="1" applyFill="1" applyBorder="1"/>
    <xf numFmtId="0" fontId="3" fillId="0" borderId="0" xfId="0" applyFont="1"/>
    <xf numFmtId="0" fontId="4" fillId="0" borderId="0" xfId="0" applyFont="1" applyAlignment="1">
      <alignment horizontal="center"/>
    </xf>
    <xf numFmtId="0" fontId="4" fillId="0" borderId="0" xfId="0" applyFont="1"/>
    <xf numFmtId="0" fontId="5" fillId="4" borderId="4" xfId="0" applyFont="1" applyFill="1" applyBorder="1" applyAlignment="1">
      <alignment horizontal="center"/>
    </xf>
    <xf numFmtId="0" fontId="6" fillId="5" borderId="5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/>
    </xf>
    <xf numFmtId="0" fontId="5" fillId="6" borderId="6" xfId="0" applyFont="1" applyFill="1" applyBorder="1" applyAlignment="1">
      <alignment horizontal="center"/>
    </xf>
    <xf numFmtId="0" fontId="5" fillId="7" borderId="6" xfId="0" applyFont="1" applyFill="1" applyBorder="1" applyAlignment="1">
      <alignment horizontal="center"/>
    </xf>
    <xf numFmtId="0" fontId="6" fillId="8" borderId="6" xfId="0" applyFont="1" applyFill="1" applyBorder="1" applyAlignment="1">
      <alignment horizontal="center"/>
    </xf>
    <xf numFmtId="0" fontId="6" fillId="9" borderId="6" xfId="0" applyFont="1" applyFill="1" applyBorder="1" applyAlignment="1">
      <alignment horizontal="center"/>
    </xf>
    <xf numFmtId="0" fontId="5" fillId="10" borderId="6" xfId="0" applyFont="1" applyFill="1" applyBorder="1" applyAlignment="1">
      <alignment horizontal="center"/>
    </xf>
    <xf numFmtId="0" fontId="6" fillId="11" borderId="7" xfId="0" applyFont="1" applyFill="1" applyBorder="1" applyAlignment="1">
      <alignment horizontal="center"/>
    </xf>
    <xf numFmtId="0" fontId="6" fillId="12" borderId="6" xfId="0" applyFont="1" applyFill="1" applyBorder="1" applyAlignment="1">
      <alignment horizontal="center"/>
    </xf>
    <xf numFmtId="0" fontId="6" fillId="13" borderId="6" xfId="0" applyFont="1" applyFill="1" applyBorder="1" applyAlignment="1">
      <alignment horizontal="center"/>
    </xf>
    <xf numFmtId="0" fontId="6" fillId="14" borderId="8" xfId="0" applyFont="1" applyFill="1" applyBorder="1" applyAlignment="1">
      <alignment horizontal="center"/>
    </xf>
    <xf numFmtId="0" fontId="7" fillId="4" borderId="9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10" xfId="0" applyFont="1" applyBorder="1" applyAlignment="1">
      <alignment horizontal="center"/>
    </xf>
    <xf numFmtId="1" fontId="5" fillId="0" borderId="11" xfId="0" applyNumberFormat="1" applyFont="1" applyBorder="1" applyAlignment="1">
      <alignment horizontal="center"/>
    </xf>
    <xf numFmtId="1" fontId="5" fillId="0" borderId="12" xfId="0" applyNumberFormat="1" applyFont="1" applyBorder="1" applyAlignment="1">
      <alignment horizontal="center"/>
    </xf>
    <xf numFmtId="1" fontId="5" fillId="0" borderId="13" xfId="0" applyNumberFormat="1" applyFont="1" applyBorder="1" applyAlignment="1">
      <alignment horizontal="center"/>
    </xf>
    <xf numFmtId="0" fontId="6" fillId="4" borderId="14" xfId="0" applyFont="1" applyFill="1" applyBorder="1" applyAlignment="1">
      <alignment horizontal="center"/>
    </xf>
    <xf numFmtId="0" fontId="5" fillId="0" borderId="15" xfId="0" applyFont="1" applyBorder="1" applyAlignment="1">
      <alignment horizontal="center"/>
    </xf>
    <xf numFmtId="0" fontId="5" fillId="0" borderId="16" xfId="0" applyFont="1" applyBorder="1" applyAlignment="1">
      <alignment horizontal="center"/>
    </xf>
    <xf numFmtId="0" fontId="0" fillId="0" borderId="17" xfId="0" applyBorder="1"/>
    <xf numFmtId="0" fontId="8" fillId="15" borderId="0" xfId="0" applyFont="1" applyFill="1"/>
    <xf numFmtId="0" fontId="0" fillId="15" borderId="0" xfId="0" applyFill="1"/>
    <xf numFmtId="0" fontId="0" fillId="0" borderId="21" xfId="0" applyBorder="1" applyAlignment="1">
      <alignment horizontal="right"/>
    </xf>
    <xf numFmtId="0" fontId="0" fillId="0" borderId="7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right"/>
    </xf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/>
    </xf>
    <xf numFmtId="0" fontId="5" fillId="4" borderId="9" xfId="0" applyFont="1" applyFill="1" applyBorder="1" applyAlignment="1">
      <alignment horizontal="center"/>
    </xf>
    <xf numFmtId="0" fontId="5" fillId="0" borderId="20" xfId="0" applyFont="1" applyBorder="1" applyAlignment="1">
      <alignment horizontal="center" textRotation="90"/>
    </xf>
    <xf numFmtId="0" fontId="5" fillId="0" borderId="29" xfId="0" applyFont="1" applyBorder="1" applyAlignment="1">
      <alignment horizontal="center" textRotation="90"/>
    </xf>
    <xf numFmtId="0" fontId="5" fillId="0" borderId="30" xfId="0" applyFont="1" applyBorder="1" applyAlignment="1">
      <alignment horizontal="center" textRotation="90"/>
    </xf>
    <xf numFmtId="0" fontId="5" fillId="0" borderId="19" xfId="0" applyFont="1" applyBorder="1" applyAlignment="1">
      <alignment horizontal="center" textRotation="90"/>
    </xf>
    <xf numFmtId="0" fontId="5" fillId="15" borderId="28" xfId="0" applyFont="1" applyFill="1" applyBorder="1" applyAlignment="1">
      <alignment horizontal="center" textRotation="90"/>
    </xf>
    <xf numFmtId="0" fontId="5" fillId="0" borderId="10" xfId="0" applyFont="1" applyBorder="1" applyAlignment="1">
      <alignment horizontal="center" vertical="center"/>
    </xf>
    <xf numFmtId="0" fontId="11" fillId="0" borderId="31" xfId="0" applyFont="1" applyBorder="1" applyAlignment="1">
      <alignment horizontal="center" vertical="center"/>
    </xf>
    <xf numFmtId="0" fontId="11" fillId="0" borderId="32" xfId="0" applyFont="1" applyBorder="1" applyAlignment="1">
      <alignment horizontal="center" vertical="center"/>
    </xf>
    <xf numFmtId="0" fontId="11" fillId="0" borderId="32" xfId="0" applyFont="1" applyBorder="1" applyAlignment="1">
      <alignment horizontal="left" vertical="center"/>
    </xf>
    <xf numFmtId="0" fontId="11" fillId="0" borderId="33" xfId="0" applyFont="1" applyBorder="1" applyAlignment="1">
      <alignment horizontal="left" vertical="center"/>
    </xf>
    <xf numFmtId="0" fontId="11" fillId="0" borderId="34" xfId="0" applyFont="1" applyBorder="1" applyAlignment="1">
      <alignment horizontal="left" vertical="center"/>
    </xf>
    <xf numFmtId="0" fontId="11" fillId="16" borderId="35" xfId="0" applyFont="1" applyFill="1" applyBorder="1" applyAlignment="1">
      <alignment horizontal="center" vertical="center"/>
    </xf>
    <xf numFmtId="0" fontId="11" fillId="17" borderId="35" xfId="0" applyFont="1" applyFill="1" applyBorder="1" applyAlignment="1">
      <alignment horizontal="center" vertical="center"/>
    </xf>
    <xf numFmtId="0" fontId="11" fillId="18" borderId="35" xfId="0" applyFont="1" applyFill="1" applyBorder="1" applyAlignment="1">
      <alignment horizontal="center" vertical="center"/>
    </xf>
    <xf numFmtId="0" fontId="11" fillId="0" borderId="35" xfId="0" applyFont="1" applyBorder="1" applyAlignment="1">
      <alignment horizontal="center" vertical="center"/>
    </xf>
    <xf numFmtId="0" fontId="11" fillId="0" borderId="36" xfId="0" applyFont="1" applyBorder="1" applyAlignment="1">
      <alignment horizontal="center" vertical="center"/>
    </xf>
    <xf numFmtId="0" fontId="11" fillId="19" borderId="36" xfId="0" applyFont="1" applyFill="1" applyBorder="1" applyAlignment="1">
      <alignment horizontal="center" vertical="center"/>
    </xf>
    <xf numFmtId="0" fontId="5" fillId="20" borderId="10" xfId="0" applyFont="1" applyFill="1" applyBorder="1" applyAlignment="1">
      <alignment horizontal="center" vertical="center"/>
    </xf>
    <xf numFmtId="0" fontId="11" fillId="20" borderId="11" xfId="0" applyFont="1" applyFill="1" applyBorder="1" applyAlignment="1">
      <alignment horizontal="center" vertical="center"/>
    </xf>
    <xf numFmtId="0" fontId="11" fillId="20" borderId="1" xfId="0" applyFont="1" applyFill="1" applyBorder="1" applyAlignment="1">
      <alignment horizontal="center" vertical="center"/>
    </xf>
    <xf numFmtId="0" fontId="11" fillId="20" borderId="1" xfId="0" applyFont="1" applyFill="1" applyBorder="1" applyAlignment="1">
      <alignment horizontal="left" vertical="center"/>
    </xf>
    <xf numFmtId="0" fontId="11" fillId="20" borderId="13" xfId="0" applyFont="1" applyFill="1" applyBorder="1" applyAlignment="1">
      <alignment horizontal="left" vertical="center"/>
    </xf>
    <xf numFmtId="0" fontId="11" fillId="20" borderId="27" xfId="0" applyFont="1" applyFill="1" applyBorder="1" applyAlignment="1">
      <alignment horizontal="left" vertical="center"/>
    </xf>
    <xf numFmtId="0" fontId="11" fillId="0" borderId="1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left" vertical="center"/>
    </xf>
    <xf numFmtId="0" fontId="11" fillId="0" borderId="13" xfId="0" applyFont="1" applyBorder="1" applyAlignment="1">
      <alignment horizontal="left" vertical="center"/>
    </xf>
    <xf numFmtId="0" fontId="11" fillId="0" borderId="27" xfId="0" applyFont="1" applyBorder="1" applyAlignment="1">
      <alignment horizontal="left" vertical="center"/>
    </xf>
    <xf numFmtId="3" fontId="11" fillId="0" borderId="11" xfId="0" applyNumberFormat="1" applyFont="1" applyBorder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1" fillId="0" borderId="37" xfId="0" applyFont="1" applyBorder="1" applyAlignment="1">
      <alignment horizontal="center" vertical="center"/>
    </xf>
    <xf numFmtId="0" fontId="11" fillId="0" borderId="37" xfId="0" applyFont="1" applyBorder="1" applyAlignment="1">
      <alignment horizontal="left" vertical="center"/>
    </xf>
    <xf numFmtId="0" fontId="11" fillId="0" borderId="38" xfId="0" applyFont="1" applyBorder="1" applyAlignment="1">
      <alignment horizontal="left" vertical="center"/>
    </xf>
    <xf numFmtId="0" fontId="11" fillId="0" borderId="39" xfId="0" applyFont="1" applyBorder="1" applyAlignment="1">
      <alignment horizontal="left" vertical="center"/>
    </xf>
    <xf numFmtId="0" fontId="11" fillId="16" borderId="40" xfId="0" applyFont="1" applyFill="1" applyBorder="1" applyAlignment="1">
      <alignment horizontal="center" vertical="center"/>
    </xf>
    <xf numFmtId="0" fontId="11" fillId="17" borderId="40" xfId="0" applyFont="1" applyFill="1" applyBorder="1" applyAlignment="1">
      <alignment horizontal="center" vertical="center"/>
    </xf>
    <xf numFmtId="0" fontId="11" fillId="18" borderId="40" xfId="0" applyFont="1" applyFill="1" applyBorder="1" applyAlignment="1">
      <alignment horizontal="center" vertical="center"/>
    </xf>
    <xf numFmtId="0" fontId="11" fillId="0" borderId="40" xfId="0" applyFont="1" applyBorder="1" applyAlignment="1">
      <alignment horizontal="center" vertical="center"/>
    </xf>
    <xf numFmtId="0" fontId="5" fillId="20" borderId="16" xfId="0" applyFont="1" applyFill="1" applyBorder="1" applyAlignment="1">
      <alignment horizontal="center"/>
    </xf>
    <xf numFmtId="0" fontId="11" fillId="20" borderId="23" xfId="0" applyFont="1" applyFill="1" applyBorder="1" applyAlignment="1">
      <alignment horizontal="center" vertical="center"/>
    </xf>
    <xf numFmtId="0" fontId="11" fillId="20" borderId="24" xfId="0" applyFont="1" applyFill="1" applyBorder="1" applyAlignment="1">
      <alignment horizontal="center" vertical="center"/>
    </xf>
    <xf numFmtId="0" fontId="11" fillId="20" borderId="24" xfId="0" applyFont="1" applyFill="1" applyBorder="1" applyAlignment="1">
      <alignment horizontal="left" vertical="center"/>
    </xf>
    <xf numFmtId="0" fontId="11" fillId="20" borderId="41" xfId="0" applyFont="1" applyFill="1" applyBorder="1" applyAlignment="1">
      <alignment horizontal="left" vertical="center"/>
    </xf>
    <xf numFmtId="0" fontId="11" fillId="20" borderId="25" xfId="0" applyFont="1" applyFill="1" applyBorder="1" applyAlignment="1">
      <alignment horizontal="left" vertical="center"/>
    </xf>
    <xf numFmtId="0" fontId="11" fillId="16" borderId="42" xfId="0" applyFont="1" applyFill="1" applyBorder="1" applyAlignment="1">
      <alignment horizontal="center" vertical="center"/>
    </xf>
    <xf numFmtId="0" fontId="11" fillId="17" borderId="42" xfId="0" applyFont="1" applyFill="1" applyBorder="1" applyAlignment="1">
      <alignment horizontal="center" vertical="center"/>
    </xf>
    <xf numFmtId="0" fontId="11" fillId="18" borderId="42" xfId="0" applyFont="1" applyFill="1" applyBorder="1" applyAlignment="1">
      <alignment horizontal="center" vertical="center"/>
    </xf>
    <xf numFmtId="0" fontId="11" fillId="0" borderId="42" xfId="0" applyFont="1" applyBorder="1" applyAlignment="1">
      <alignment horizontal="center" vertical="center"/>
    </xf>
    <xf numFmtId="0" fontId="11" fillId="19" borderId="42" xfId="0" applyFont="1" applyFill="1" applyBorder="1" applyAlignment="1">
      <alignment horizontal="center" vertical="center"/>
    </xf>
    <xf numFmtId="0" fontId="8" fillId="15" borderId="0" xfId="0" applyFont="1" applyFill="1" applyAlignment="1">
      <alignment horizontal="center"/>
    </xf>
    <xf numFmtId="0" fontId="0" fillId="15" borderId="0" xfId="0" applyFill="1" applyAlignment="1">
      <alignment horizontal="center"/>
    </xf>
    <xf numFmtId="0" fontId="0" fillId="0" borderId="0" xfId="0" applyAlignment="1">
      <alignment horizontal="center"/>
    </xf>
    <xf numFmtId="0" fontId="4" fillId="0" borderId="17" xfId="0" applyFont="1" applyBorder="1"/>
    <xf numFmtId="0" fontId="5" fillId="4" borderId="4" xfId="0" applyFont="1" applyFill="1" applyBorder="1" applyAlignment="1">
      <alignment horizontal="center" textRotation="90"/>
    </xf>
    <xf numFmtId="0" fontId="5" fillId="0" borderId="0" xfId="0" applyFont="1" applyAlignment="1">
      <alignment horizontal="center" textRotation="90"/>
    </xf>
    <xf numFmtId="0" fontId="5" fillId="0" borderId="31" xfId="0" applyFont="1" applyBorder="1" applyAlignment="1">
      <alignment horizontal="left"/>
    </xf>
    <xf numFmtId="0" fontId="5" fillId="0" borderId="32" xfId="0" applyFont="1" applyBorder="1" applyAlignment="1">
      <alignment horizontal="left"/>
    </xf>
    <xf numFmtId="0" fontId="5" fillId="0" borderId="34" xfId="0" applyFont="1" applyBorder="1" applyAlignment="1">
      <alignment horizontal="left"/>
    </xf>
    <xf numFmtId="0" fontId="5" fillId="16" borderId="36" xfId="0" applyFont="1" applyFill="1" applyBorder="1" applyAlignment="1">
      <alignment horizontal="center"/>
    </xf>
    <xf numFmtId="0" fontId="5" fillId="17" borderId="36" xfId="0" applyFont="1" applyFill="1" applyBorder="1" applyAlignment="1">
      <alignment horizontal="center"/>
    </xf>
    <xf numFmtId="0" fontId="5" fillId="18" borderId="36" xfId="0" applyFont="1" applyFill="1" applyBorder="1" applyAlignment="1">
      <alignment horizontal="center"/>
    </xf>
    <xf numFmtId="0" fontId="5" fillId="0" borderId="36" xfId="0" applyFont="1" applyBorder="1" applyAlignment="1">
      <alignment horizontal="center"/>
    </xf>
    <xf numFmtId="3" fontId="5" fillId="20" borderId="11" xfId="0" applyNumberFormat="1" applyFont="1" applyFill="1" applyBorder="1" applyAlignment="1">
      <alignment horizontal="left"/>
    </xf>
    <xf numFmtId="0" fontId="5" fillId="20" borderId="1" xfId="0" applyFont="1" applyFill="1" applyBorder="1" applyAlignment="1">
      <alignment horizontal="left"/>
    </xf>
    <xf numFmtId="0" fontId="5" fillId="20" borderId="27" xfId="0" applyFont="1" applyFill="1" applyBorder="1" applyAlignment="1">
      <alignment horizontal="left"/>
    </xf>
    <xf numFmtId="0" fontId="5" fillId="0" borderId="11" xfId="0" applyFont="1" applyBorder="1" applyAlignment="1">
      <alignment horizontal="left"/>
    </xf>
    <xf numFmtId="0" fontId="5" fillId="0" borderId="1" xfId="0" applyFont="1" applyBorder="1" applyAlignment="1">
      <alignment horizontal="left"/>
    </xf>
    <xf numFmtId="0" fontId="5" fillId="0" borderId="27" xfId="0" applyFont="1" applyBorder="1" applyAlignment="1">
      <alignment horizontal="left"/>
    </xf>
    <xf numFmtId="0" fontId="5" fillId="20" borderId="11" xfId="0" applyFont="1" applyFill="1" applyBorder="1" applyAlignment="1">
      <alignment horizontal="left"/>
    </xf>
    <xf numFmtId="0" fontId="5" fillId="20" borderId="0" xfId="0" applyFont="1" applyFill="1" applyAlignment="1">
      <alignment horizontal="left"/>
    </xf>
    <xf numFmtId="3" fontId="5" fillId="0" borderId="27" xfId="0" applyNumberFormat="1" applyFont="1" applyBorder="1" applyAlignment="1">
      <alignment horizontal="left"/>
    </xf>
    <xf numFmtId="0" fontId="5" fillId="0" borderId="43" xfId="0" applyFont="1" applyBorder="1" applyAlignment="1">
      <alignment horizontal="left"/>
    </xf>
    <xf numFmtId="0" fontId="5" fillId="0" borderId="37" xfId="0" applyFont="1" applyBorder="1" applyAlignment="1">
      <alignment horizontal="left"/>
    </xf>
    <xf numFmtId="0" fontId="5" fillId="0" borderId="39" xfId="0" applyFont="1" applyBorder="1" applyAlignment="1">
      <alignment horizontal="left"/>
    </xf>
    <xf numFmtId="0" fontId="5" fillId="16" borderId="44" xfId="0" applyFont="1" applyFill="1" applyBorder="1" applyAlignment="1">
      <alignment horizontal="center"/>
    </xf>
    <xf numFmtId="0" fontId="5" fillId="17" borderId="44" xfId="0" applyFont="1" applyFill="1" applyBorder="1" applyAlignment="1">
      <alignment horizontal="center"/>
    </xf>
    <xf numFmtId="0" fontId="5" fillId="18" borderId="44" xfId="0" applyFont="1" applyFill="1" applyBorder="1" applyAlignment="1">
      <alignment horizontal="center"/>
    </xf>
    <xf numFmtId="0" fontId="5" fillId="0" borderId="44" xfId="0" applyFont="1" applyBorder="1" applyAlignment="1">
      <alignment horizontal="center"/>
    </xf>
    <xf numFmtId="0" fontId="5" fillId="20" borderId="23" xfId="0" applyFont="1" applyFill="1" applyBorder="1" applyAlignment="1">
      <alignment horizontal="left"/>
    </xf>
    <xf numFmtId="0" fontId="5" fillId="20" borderId="24" xfId="0" applyFont="1" applyFill="1" applyBorder="1" applyAlignment="1">
      <alignment horizontal="left"/>
    </xf>
    <xf numFmtId="0" fontId="5" fillId="20" borderId="25" xfId="0" applyFont="1" applyFill="1" applyBorder="1" applyAlignment="1">
      <alignment horizontal="left"/>
    </xf>
    <xf numFmtId="0" fontId="5" fillId="16" borderId="45" xfId="0" applyFont="1" applyFill="1" applyBorder="1" applyAlignment="1">
      <alignment horizontal="center"/>
    </xf>
    <xf numFmtId="0" fontId="5" fillId="17" borderId="45" xfId="0" applyFont="1" applyFill="1" applyBorder="1" applyAlignment="1">
      <alignment horizontal="center"/>
    </xf>
    <xf numFmtId="0" fontId="5" fillId="18" borderId="45" xfId="0" applyFont="1" applyFill="1" applyBorder="1" applyAlignment="1">
      <alignment horizontal="center"/>
    </xf>
    <xf numFmtId="0" fontId="5" fillId="0" borderId="45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20" borderId="11" xfId="0" applyFont="1" applyFill="1" applyBorder="1" applyAlignment="1">
      <alignment horizontal="center"/>
    </xf>
    <xf numFmtId="0" fontId="5" fillId="20" borderId="12" xfId="0" applyFont="1" applyFill="1" applyBorder="1" applyAlignment="1">
      <alignment horizontal="center"/>
    </xf>
    <xf numFmtId="0" fontId="5" fillId="20" borderId="1" xfId="0" applyFont="1" applyFill="1" applyBorder="1" applyAlignment="1">
      <alignment horizontal="center"/>
    </xf>
    <xf numFmtId="0" fontId="5" fillId="0" borderId="43" xfId="0" applyFont="1" applyBorder="1" applyAlignment="1">
      <alignment horizontal="center"/>
    </xf>
    <xf numFmtId="0" fontId="5" fillId="0" borderId="46" xfId="0" applyFont="1" applyBorder="1" applyAlignment="1">
      <alignment horizontal="center"/>
    </xf>
    <xf numFmtId="0" fontId="5" fillId="0" borderId="37" xfId="0" applyFont="1" applyBorder="1" applyAlignment="1">
      <alignment horizontal="center"/>
    </xf>
    <xf numFmtId="0" fontId="5" fillId="20" borderId="23" xfId="0" applyFont="1" applyFill="1" applyBorder="1" applyAlignment="1">
      <alignment horizontal="center"/>
    </xf>
    <xf numFmtId="0" fontId="5" fillId="20" borderId="47" xfId="0" applyFont="1" applyFill="1" applyBorder="1" applyAlignment="1">
      <alignment horizontal="center"/>
    </xf>
    <xf numFmtId="0" fontId="5" fillId="20" borderId="24" xfId="0" applyFont="1" applyFill="1" applyBorder="1" applyAlignment="1">
      <alignment horizontal="center"/>
    </xf>
    <xf numFmtId="0" fontId="0" fillId="15" borderId="0" xfId="0" applyFill="1" applyAlignment="1">
      <alignment horizontal="left"/>
    </xf>
    <xf numFmtId="0" fontId="5" fillId="0" borderId="48" xfId="0" applyFont="1" applyBorder="1" applyAlignment="1">
      <alignment horizontal="center" textRotation="90"/>
    </xf>
    <xf numFmtId="0" fontId="5" fillId="0" borderId="27" xfId="0" applyFont="1" applyBorder="1" applyAlignment="1">
      <alignment horizontal="center"/>
    </xf>
    <xf numFmtId="0" fontId="5" fillId="20" borderId="10" xfId="0" applyFont="1" applyFill="1" applyBorder="1" applyAlignment="1">
      <alignment horizontal="center"/>
    </xf>
    <xf numFmtId="0" fontId="5" fillId="20" borderId="27" xfId="0" applyFont="1" applyFill="1" applyBorder="1" applyAlignment="1">
      <alignment horizontal="center"/>
    </xf>
    <xf numFmtId="0" fontId="5" fillId="0" borderId="1" xfId="0" applyFont="1" applyBorder="1"/>
    <xf numFmtId="0" fontId="5" fillId="0" borderId="39" xfId="0" applyFont="1" applyBorder="1" applyAlignment="1">
      <alignment horizontal="center"/>
    </xf>
    <xf numFmtId="0" fontId="5" fillId="20" borderId="24" xfId="0" applyFont="1" applyFill="1" applyBorder="1"/>
    <xf numFmtId="0" fontId="5" fillId="20" borderId="25" xfId="0" applyFont="1" applyFill="1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20" borderId="11" xfId="0" applyFill="1" applyBorder="1" applyAlignment="1">
      <alignment horizontal="center"/>
    </xf>
    <xf numFmtId="0" fontId="0" fillId="20" borderId="1" xfId="0" applyFill="1" applyBorder="1" applyAlignment="1">
      <alignment horizontal="center"/>
    </xf>
    <xf numFmtId="0" fontId="0" fillId="20" borderId="27" xfId="0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20" borderId="43" xfId="0" applyFill="1" applyBorder="1" applyAlignment="1">
      <alignment horizontal="center"/>
    </xf>
    <xf numFmtId="0" fontId="0" fillId="20" borderId="37" xfId="0" applyFill="1" applyBorder="1" applyAlignment="1">
      <alignment horizontal="center"/>
    </xf>
    <xf numFmtId="0" fontId="0" fillId="20" borderId="39" xfId="0" applyFill="1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20" borderId="23" xfId="0" applyFill="1" applyBorder="1" applyAlignment="1">
      <alignment horizontal="center"/>
    </xf>
    <xf numFmtId="0" fontId="0" fillId="20" borderId="24" xfId="0" applyFill="1" applyBorder="1" applyAlignment="1">
      <alignment horizontal="center"/>
    </xf>
    <xf numFmtId="0" fontId="0" fillId="20" borderId="25" xfId="0" applyFill="1" applyBorder="1" applyAlignment="1">
      <alignment horizontal="center"/>
    </xf>
    <xf numFmtId="0" fontId="5" fillId="0" borderId="29" xfId="0" applyFont="1" applyBorder="1" applyAlignment="1">
      <alignment horizontal="center" textRotation="90" wrapText="1"/>
    </xf>
    <xf numFmtId="0" fontId="11" fillId="0" borderId="1" xfId="0" applyFont="1" applyBorder="1" applyAlignment="1">
      <alignment horizontal="center"/>
    </xf>
    <xf numFmtId="0" fontId="0" fillId="0" borderId="11" xfId="0" applyBorder="1"/>
    <xf numFmtId="0" fontId="5" fillId="0" borderId="6" xfId="0" applyFont="1" applyBorder="1" applyAlignment="1">
      <alignment horizontal="center" textRotation="90"/>
    </xf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20" borderId="11" xfId="0" applyFont="1" applyFill="1" applyBorder="1" applyAlignment="1">
      <alignment horizontal="center" vertical="center"/>
    </xf>
    <xf numFmtId="0" fontId="5" fillId="20" borderId="12" xfId="0" applyFont="1" applyFill="1" applyBorder="1" applyAlignment="1">
      <alignment horizontal="center" vertical="center"/>
    </xf>
    <xf numFmtId="0" fontId="5" fillId="20" borderId="1" xfId="0" applyFont="1" applyFill="1" applyBorder="1" applyAlignment="1">
      <alignment horizontal="center" vertical="center"/>
    </xf>
    <xf numFmtId="3" fontId="5" fillId="0" borderId="1" xfId="0" applyNumberFormat="1" applyFont="1" applyBorder="1" applyAlignment="1">
      <alignment horizontal="center" vertical="center"/>
    </xf>
    <xf numFmtId="3" fontId="5" fillId="20" borderId="1" xfId="0" applyNumberFormat="1" applyFont="1" applyFill="1" applyBorder="1" applyAlignment="1">
      <alignment horizontal="center" vertical="center"/>
    </xf>
    <xf numFmtId="0" fontId="5" fillId="20" borderId="11" xfId="0" applyFont="1" applyFill="1" applyBorder="1" applyAlignment="1">
      <alignment horizontal="center" vertical="center" wrapText="1"/>
    </xf>
    <xf numFmtId="0" fontId="5" fillId="20" borderId="12" xfId="0" applyFont="1" applyFill="1" applyBorder="1" applyAlignment="1">
      <alignment horizontal="center" vertical="center" wrapText="1"/>
    </xf>
    <xf numFmtId="0" fontId="5" fillId="20" borderId="1" xfId="0" applyFont="1" applyFill="1" applyBorder="1" applyAlignment="1">
      <alignment horizontal="center" vertical="center" wrapText="1"/>
    </xf>
    <xf numFmtId="0" fontId="5" fillId="0" borderId="43" xfId="0" applyFont="1" applyBorder="1" applyAlignment="1">
      <alignment horizontal="center" vertical="center" wrapText="1"/>
    </xf>
    <xf numFmtId="0" fontId="5" fillId="0" borderId="46" xfId="0" applyFont="1" applyBorder="1" applyAlignment="1">
      <alignment horizontal="center" vertical="center" wrapText="1"/>
    </xf>
    <xf numFmtId="0" fontId="5" fillId="0" borderId="37" xfId="0" applyFont="1" applyBorder="1" applyAlignment="1">
      <alignment horizontal="center" vertical="center" wrapText="1"/>
    </xf>
    <xf numFmtId="0" fontId="5" fillId="20" borderId="23" xfId="0" applyFont="1" applyFill="1" applyBorder="1" applyAlignment="1">
      <alignment horizontal="center" vertical="center"/>
    </xf>
    <xf numFmtId="0" fontId="5" fillId="20" borderId="47" xfId="0" applyFont="1" applyFill="1" applyBorder="1" applyAlignment="1">
      <alignment horizontal="center" vertical="center"/>
    </xf>
    <xf numFmtId="0" fontId="5" fillId="20" borderId="24" xfId="0" applyFont="1" applyFill="1" applyBorder="1" applyAlignment="1">
      <alignment horizontal="center" vertical="center"/>
    </xf>
    <xf numFmtId="0" fontId="5" fillId="0" borderId="32" xfId="0" applyFont="1" applyBorder="1" applyAlignment="1">
      <alignment horizontal="center"/>
    </xf>
    <xf numFmtId="0" fontId="12" fillId="0" borderId="0" xfId="0" applyFont="1"/>
    <xf numFmtId="0" fontId="5" fillId="21" borderId="1" xfId="0" applyFont="1" applyFill="1" applyBorder="1" applyAlignment="1">
      <alignment horizontal="center"/>
    </xf>
    <xf numFmtId="0" fontId="11" fillId="21" borderId="1" xfId="0" applyFont="1" applyFill="1" applyBorder="1" applyAlignment="1">
      <alignment horizontal="center"/>
    </xf>
    <xf numFmtId="0" fontId="13" fillId="21" borderId="1" xfId="0" applyFont="1" applyFill="1" applyBorder="1" applyAlignment="1">
      <alignment horizontal="center"/>
    </xf>
    <xf numFmtId="0" fontId="5" fillId="22" borderId="1" xfId="0" applyFont="1" applyFill="1" applyBorder="1" applyAlignment="1">
      <alignment horizontal="center"/>
    </xf>
    <xf numFmtId="0" fontId="5" fillId="21" borderId="37" xfId="0" applyFont="1" applyFill="1" applyBorder="1" applyAlignment="1">
      <alignment horizontal="center"/>
    </xf>
    <xf numFmtId="0" fontId="5" fillId="22" borderId="24" xfId="0" applyFont="1" applyFill="1" applyBorder="1" applyAlignment="1">
      <alignment horizontal="center"/>
    </xf>
    <xf numFmtId="0" fontId="5" fillId="0" borderId="0" xfId="0" applyFont="1"/>
    <xf numFmtId="21" fontId="0" fillId="0" borderId="0" xfId="0" applyNumberFormat="1"/>
    <xf numFmtId="47" fontId="0" fillId="0" borderId="0" xfId="0" applyNumberFormat="1"/>
    <xf numFmtId="0" fontId="13" fillId="0" borderId="1" xfId="0" applyFont="1" applyBorder="1" applyAlignment="1">
      <alignment horizontal="center"/>
    </xf>
    <xf numFmtId="0" fontId="11" fillId="0" borderId="43" xfId="0" applyFont="1" applyBorder="1" applyAlignment="1">
      <alignment horizontal="center" vertical="center"/>
    </xf>
    <xf numFmtId="0" fontId="11" fillId="0" borderId="44" xfId="0" applyFont="1" applyBorder="1" applyAlignment="1">
      <alignment horizontal="center" vertical="center"/>
    </xf>
    <xf numFmtId="0" fontId="11" fillId="0" borderId="45" xfId="0" applyFont="1" applyBorder="1" applyAlignment="1">
      <alignment horizontal="center" vertical="center"/>
    </xf>
    <xf numFmtId="0" fontId="15" fillId="0" borderId="0" xfId="0" applyFont="1" applyAlignment="1">
      <alignment horizontal="center"/>
    </xf>
    <xf numFmtId="0" fontId="15" fillId="0" borderId="17" xfId="0" applyFont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0" fillId="0" borderId="52" xfId="0" applyBorder="1"/>
    <xf numFmtId="0" fontId="0" fillId="0" borderId="53" xfId="0" applyBorder="1"/>
    <xf numFmtId="0" fontId="0" fillId="0" borderId="54" xfId="0" applyBorder="1"/>
    <xf numFmtId="0" fontId="22" fillId="0" borderId="0" xfId="0" applyFont="1"/>
    <xf numFmtId="0" fontId="23" fillId="0" borderId="0" xfId="0" applyFont="1"/>
    <xf numFmtId="0" fontId="6" fillId="11" borderId="29" xfId="0" applyFont="1" applyFill="1" applyBorder="1" applyAlignment="1">
      <alignment horizontal="center"/>
    </xf>
    <xf numFmtId="0" fontId="6" fillId="23" borderId="8" xfId="0" applyFont="1" applyFill="1" applyBorder="1" applyAlignment="1">
      <alignment horizontal="center"/>
    </xf>
    <xf numFmtId="1" fontId="5" fillId="0" borderId="55" xfId="0" applyNumberFormat="1" applyFont="1" applyBorder="1" applyAlignment="1">
      <alignment horizontal="center"/>
    </xf>
    <xf numFmtId="1" fontId="5" fillId="0" borderId="5" xfId="0" applyNumberFormat="1" applyFont="1" applyBorder="1" applyAlignment="1">
      <alignment horizontal="center"/>
    </xf>
    <xf numFmtId="1" fontId="5" fillId="0" borderId="6" xfId="0" applyNumberFormat="1" applyFont="1" applyBorder="1" applyAlignment="1">
      <alignment horizontal="center"/>
    </xf>
    <xf numFmtId="1" fontId="5" fillId="0" borderId="7" xfId="0" applyNumberFormat="1" applyFont="1" applyBorder="1" applyAlignment="1">
      <alignment horizontal="center"/>
    </xf>
    <xf numFmtId="1" fontId="5" fillId="0" borderId="1" xfId="0" applyNumberFormat="1" applyFont="1" applyBorder="1" applyAlignment="1">
      <alignment horizontal="center"/>
    </xf>
    <xf numFmtId="1" fontId="5" fillId="0" borderId="32" xfId="0" applyNumberFormat="1" applyFont="1" applyBorder="1" applyAlignment="1">
      <alignment horizontal="center"/>
    </xf>
    <xf numFmtId="1" fontId="5" fillId="0" borderId="56" xfId="0" applyNumberFormat="1" applyFont="1" applyBorder="1" applyAlignment="1">
      <alignment horizontal="center"/>
    </xf>
    <xf numFmtId="0" fontId="11" fillId="7" borderId="0" xfId="0" applyFont="1" applyFill="1" applyAlignment="1">
      <alignment horizontal="center"/>
    </xf>
    <xf numFmtId="0" fontId="5" fillId="7" borderId="0" xfId="0" applyFont="1" applyFill="1" applyAlignment="1">
      <alignment horizontal="center"/>
    </xf>
    <xf numFmtId="1" fontId="5" fillId="0" borderId="24" xfId="0" applyNumberFormat="1" applyFont="1" applyBorder="1" applyAlignment="1">
      <alignment horizontal="center"/>
    </xf>
    <xf numFmtId="1" fontId="5" fillId="0" borderId="41" xfId="0" applyNumberFormat="1" applyFont="1" applyBorder="1" applyAlignment="1">
      <alignment horizontal="center"/>
    </xf>
    <xf numFmtId="0" fontId="0" fillId="0" borderId="57" xfId="0" applyBorder="1"/>
    <xf numFmtId="1" fontId="5" fillId="0" borderId="23" xfId="0" applyNumberFormat="1" applyFont="1" applyBorder="1" applyAlignment="1">
      <alignment horizontal="center"/>
    </xf>
    <xf numFmtId="0" fontId="5" fillId="2" borderId="6" xfId="0" applyFont="1" applyFill="1" applyBorder="1" applyAlignment="1">
      <alignment horizontal="center"/>
    </xf>
    <xf numFmtId="0" fontId="5" fillId="0" borderId="55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56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23" xfId="0" applyFont="1" applyBorder="1" applyAlignment="1">
      <alignment horizontal="center"/>
    </xf>
    <xf numFmtId="0" fontId="5" fillId="0" borderId="41" xfId="0" applyFont="1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6" fillId="11" borderId="6" xfId="0" applyFont="1" applyFill="1" applyBorder="1" applyAlignment="1">
      <alignment horizontal="center"/>
    </xf>
    <xf numFmtId="0" fontId="5" fillId="24" borderId="7" xfId="0" applyFont="1" applyFill="1" applyBorder="1" applyAlignment="1">
      <alignment horizontal="center"/>
    </xf>
    <xf numFmtId="0" fontId="5" fillId="24" borderId="1" xfId="0" applyFont="1" applyFill="1" applyBorder="1" applyAlignment="1">
      <alignment horizontal="center"/>
    </xf>
    <xf numFmtId="0" fontId="5" fillId="0" borderId="58" xfId="0" applyFont="1" applyBorder="1" applyAlignment="1">
      <alignment horizontal="center"/>
    </xf>
    <xf numFmtId="0" fontId="5" fillId="0" borderId="47" xfId="0" applyFont="1" applyBorder="1" applyAlignment="1">
      <alignment horizontal="center"/>
    </xf>
    <xf numFmtId="0" fontId="5" fillId="24" borderId="24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5" fillId="5" borderId="7" xfId="0" applyFont="1" applyFill="1" applyBorder="1" applyAlignment="1">
      <alignment horizontal="center"/>
    </xf>
    <xf numFmtId="0" fontId="5" fillId="2" borderId="7" xfId="0" applyFont="1" applyFill="1" applyBorder="1" applyAlignment="1">
      <alignment horizontal="center"/>
    </xf>
    <xf numFmtId="0" fontId="5" fillId="6" borderId="7" xfId="0" applyFont="1" applyFill="1" applyBorder="1" applyAlignment="1">
      <alignment horizontal="center"/>
    </xf>
    <xf numFmtId="0" fontId="5" fillId="10" borderId="7" xfId="0" applyFont="1" applyFill="1" applyBorder="1" applyAlignment="1">
      <alignment horizontal="center"/>
    </xf>
    <xf numFmtId="0" fontId="5" fillId="7" borderId="7" xfId="0" applyFont="1" applyFill="1" applyBorder="1" applyAlignment="1">
      <alignment horizontal="center"/>
    </xf>
    <xf numFmtId="0" fontId="5" fillId="9" borderId="7" xfId="0" applyFont="1" applyFill="1" applyBorder="1" applyAlignment="1">
      <alignment horizontal="center"/>
    </xf>
    <xf numFmtId="0" fontId="5" fillId="8" borderId="7" xfId="0" applyFont="1" applyFill="1" applyBorder="1" applyAlignment="1">
      <alignment horizontal="center"/>
    </xf>
    <xf numFmtId="0" fontId="5" fillId="11" borderId="7" xfId="0" applyFont="1" applyFill="1" applyBorder="1" applyAlignment="1">
      <alignment horizontal="center"/>
    </xf>
    <xf numFmtId="0" fontId="5" fillId="12" borderId="7" xfId="0" applyFont="1" applyFill="1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6" fillId="4" borderId="59" xfId="0" applyFont="1" applyFill="1" applyBorder="1" applyAlignment="1">
      <alignment horizontal="center"/>
    </xf>
    <xf numFmtId="0" fontId="5" fillId="5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6" borderId="1" xfId="0" applyFont="1" applyFill="1" applyBorder="1" applyAlignment="1">
      <alignment horizontal="center"/>
    </xf>
    <xf numFmtId="0" fontId="5" fillId="10" borderId="1" xfId="0" applyFont="1" applyFill="1" applyBorder="1" applyAlignment="1">
      <alignment horizontal="center"/>
    </xf>
    <xf numFmtId="0" fontId="5" fillId="7" borderId="1" xfId="0" applyFont="1" applyFill="1" applyBorder="1" applyAlignment="1">
      <alignment horizontal="center"/>
    </xf>
    <xf numFmtId="0" fontId="5" fillId="9" borderId="1" xfId="0" applyFont="1" applyFill="1" applyBorder="1" applyAlignment="1">
      <alignment horizontal="center"/>
    </xf>
    <xf numFmtId="0" fontId="5" fillId="8" borderId="1" xfId="0" applyFont="1" applyFill="1" applyBorder="1" applyAlignment="1">
      <alignment horizontal="center"/>
    </xf>
    <xf numFmtId="0" fontId="5" fillId="11" borderId="1" xfId="0" applyFont="1" applyFill="1" applyBorder="1" applyAlignment="1">
      <alignment horizontal="center"/>
    </xf>
    <xf numFmtId="0" fontId="5" fillId="12" borderId="1" xfId="0" applyFont="1" applyFill="1" applyBorder="1" applyAlignment="1">
      <alignment horizontal="center"/>
    </xf>
    <xf numFmtId="0" fontId="24" fillId="10" borderId="1" xfId="0" applyFont="1" applyFill="1" applyBorder="1" applyAlignment="1">
      <alignment horizontal="center"/>
    </xf>
    <xf numFmtId="0" fontId="7" fillId="4" borderId="59" xfId="0" applyFont="1" applyFill="1" applyBorder="1" applyAlignment="1">
      <alignment horizontal="center"/>
    </xf>
    <xf numFmtId="0" fontId="25" fillId="11" borderId="1" xfId="0" applyFont="1" applyFill="1" applyBorder="1" applyAlignment="1">
      <alignment horizontal="center"/>
    </xf>
    <xf numFmtId="0" fontId="5" fillId="5" borderId="24" xfId="0" applyFont="1" applyFill="1" applyBorder="1" applyAlignment="1">
      <alignment horizontal="center"/>
    </xf>
    <xf numFmtId="0" fontId="5" fillId="2" borderId="24" xfId="0" applyFont="1" applyFill="1" applyBorder="1" applyAlignment="1">
      <alignment horizontal="center"/>
    </xf>
    <xf numFmtId="0" fontId="5" fillId="6" borderId="24" xfId="0" applyFont="1" applyFill="1" applyBorder="1" applyAlignment="1">
      <alignment horizontal="center"/>
    </xf>
    <xf numFmtId="0" fontId="5" fillId="10" borderId="24" xfId="0" applyFont="1" applyFill="1" applyBorder="1" applyAlignment="1">
      <alignment horizontal="center"/>
    </xf>
    <xf numFmtId="0" fontId="5" fillId="7" borderId="24" xfId="0" applyFont="1" applyFill="1" applyBorder="1" applyAlignment="1">
      <alignment horizontal="center"/>
    </xf>
    <xf numFmtId="0" fontId="26" fillId="5" borderId="24" xfId="0" applyFont="1" applyFill="1" applyBorder="1" applyAlignment="1">
      <alignment horizontal="center"/>
    </xf>
    <xf numFmtId="0" fontId="5" fillId="8" borderId="24" xfId="0" applyFont="1" applyFill="1" applyBorder="1" applyAlignment="1">
      <alignment horizontal="center"/>
    </xf>
    <xf numFmtId="0" fontId="5" fillId="11" borderId="24" xfId="0" applyFont="1" applyFill="1" applyBorder="1" applyAlignment="1">
      <alignment horizontal="center"/>
    </xf>
    <xf numFmtId="0" fontId="5" fillId="12" borderId="24" xfId="0" applyFont="1" applyFill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6" fillId="4" borderId="60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0" fillId="10" borderId="18" xfId="0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0" xfId="0" applyAlignment="1">
      <alignment horizontal="center"/>
    </xf>
    <xf numFmtId="0" fontId="9" fillId="9" borderId="27" xfId="0" applyFont="1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9" fillId="4" borderId="9" xfId="0" applyFont="1" applyFill="1" applyBorder="1" applyAlignment="1">
      <alignment horizontal="center"/>
    </xf>
    <xf numFmtId="0" fontId="9" fillId="5" borderId="11" xfId="0" applyFont="1" applyFill="1" applyBorder="1" applyAlignment="1">
      <alignment horizontal="center"/>
    </xf>
    <xf numFmtId="0" fontId="5" fillId="10" borderId="6" xfId="0" applyFont="1" applyFill="1" applyBorder="1" applyAlignment="1">
      <alignment horizontal="center" vertical="center"/>
    </xf>
    <xf numFmtId="0" fontId="6" fillId="2" borderId="26" xfId="0" applyFont="1" applyFill="1" applyBorder="1" applyAlignment="1">
      <alignment horizontal="center"/>
    </xf>
    <xf numFmtId="0" fontId="9" fillId="11" borderId="27" xfId="0" applyFont="1" applyFill="1" applyBorder="1" applyAlignment="1">
      <alignment horizontal="center"/>
    </xf>
    <xf numFmtId="0" fontId="0" fillId="6" borderId="11" xfId="0" applyFill="1" applyBorder="1" applyAlignment="1">
      <alignment horizontal="center"/>
    </xf>
    <xf numFmtId="0" fontId="9" fillId="12" borderId="27" xfId="0" applyFont="1" applyFill="1" applyBorder="1" applyAlignment="1">
      <alignment horizontal="center"/>
    </xf>
    <xf numFmtId="0" fontId="0" fillId="7" borderId="11" xfId="0" applyFill="1" applyBorder="1" applyAlignment="1">
      <alignment horizontal="center"/>
    </xf>
    <xf numFmtId="0" fontId="6" fillId="13" borderId="6" xfId="0" applyFont="1" applyFill="1" applyBorder="1" applyAlignment="1">
      <alignment horizontal="center" vertical="center"/>
    </xf>
    <xf numFmtId="0" fontId="6" fillId="8" borderId="6" xfId="0" applyFont="1" applyFill="1" applyBorder="1" applyAlignment="1">
      <alignment horizontal="center" vertical="center"/>
    </xf>
    <xf numFmtId="0" fontId="9" fillId="14" borderId="25" xfId="0" applyFont="1" applyFill="1" applyBorder="1" applyAlignment="1">
      <alignment horizontal="center"/>
    </xf>
    <xf numFmtId="0" fontId="10" fillId="5" borderId="2" xfId="0" applyFont="1" applyFill="1" applyBorder="1" applyAlignment="1">
      <alignment horizontal="center"/>
    </xf>
    <xf numFmtId="0" fontId="4" fillId="0" borderId="28" xfId="0" applyFont="1" applyBorder="1" applyAlignment="1">
      <alignment horizontal="center"/>
    </xf>
    <xf numFmtId="0" fontId="8" fillId="15" borderId="0" xfId="0" applyFont="1" applyFill="1" applyAlignment="1">
      <alignment horizontal="left"/>
    </xf>
    <xf numFmtId="0" fontId="3" fillId="6" borderId="2" xfId="0" applyFont="1" applyFill="1" applyBorder="1" applyAlignment="1">
      <alignment horizontal="center"/>
    </xf>
    <xf numFmtId="0" fontId="3" fillId="7" borderId="2" xfId="0" applyFont="1" applyFill="1" applyBorder="1" applyAlignment="1">
      <alignment horizontal="center"/>
    </xf>
    <xf numFmtId="0" fontId="10" fillId="8" borderId="2" xfId="0" applyFont="1" applyFill="1" applyBorder="1" applyAlignment="1">
      <alignment horizontal="center"/>
    </xf>
    <xf numFmtId="0" fontId="10" fillId="9" borderId="2" xfId="0" applyFont="1" applyFill="1" applyBorder="1" applyAlignment="1">
      <alignment horizontal="center"/>
    </xf>
    <xf numFmtId="0" fontId="3" fillId="10" borderId="2" xfId="0" applyFont="1" applyFill="1" applyBorder="1" applyAlignment="1">
      <alignment horizontal="center"/>
    </xf>
    <xf numFmtId="0" fontId="10" fillId="11" borderId="2" xfId="0" applyFont="1" applyFill="1" applyBorder="1" applyAlignment="1">
      <alignment horizontal="center"/>
    </xf>
    <xf numFmtId="0" fontId="10" fillId="12" borderId="2" xfId="0" applyFont="1" applyFill="1" applyBorder="1" applyAlignment="1">
      <alignment horizontal="center"/>
    </xf>
    <xf numFmtId="0" fontId="10" fillId="13" borderId="2" xfId="0" applyFont="1" applyFill="1" applyBorder="1" applyAlignment="1">
      <alignment horizontal="center"/>
    </xf>
    <xf numFmtId="0" fontId="10" fillId="14" borderId="2" xfId="0" applyFont="1" applyFill="1" applyBorder="1" applyAlignment="1">
      <alignment horizontal="center"/>
    </xf>
    <xf numFmtId="0" fontId="14" fillId="0" borderId="9" xfId="0" applyFont="1" applyBorder="1" applyAlignment="1">
      <alignment horizontal="center"/>
    </xf>
    <xf numFmtId="0" fontId="15" fillId="0" borderId="49" xfId="0" applyFont="1" applyBorder="1" applyAlignment="1">
      <alignment horizontal="center"/>
    </xf>
    <xf numFmtId="0" fontId="16" fillId="0" borderId="50" xfId="0" applyFont="1" applyBorder="1" applyAlignment="1">
      <alignment horizontal="center"/>
    </xf>
    <xf numFmtId="0" fontId="17" fillId="2" borderId="51" xfId="0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45" xfId="0" applyBorder="1" applyAlignment="1">
      <alignment horizontal="center"/>
    </xf>
    <xf numFmtId="0" fontId="17" fillId="10" borderId="18" xfId="0" applyFont="1" applyFill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17" fillId="7" borderId="18" xfId="0" applyFont="1" applyFill="1" applyBorder="1" applyAlignment="1">
      <alignment horizontal="center" vertical="center"/>
    </xf>
    <xf numFmtId="0" fontId="0" fillId="0" borderId="21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/>
    </xf>
    <xf numFmtId="0" fontId="8" fillId="0" borderId="9" xfId="0" applyFont="1" applyBorder="1" applyAlignment="1">
      <alignment horizontal="left"/>
    </xf>
    <xf numFmtId="0" fontId="0" fillId="0" borderId="49" xfId="0" applyBorder="1" applyAlignment="1">
      <alignment horizontal="left"/>
    </xf>
    <xf numFmtId="0" fontId="18" fillId="0" borderId="49" xfId="0" applyFont="1" applyBorder="1" applyAlignment="1">
      <alignment horizontal="left"/>
    </xf>
    <xf numFmtId="0" fontId="0" fillId="0" borderId="49" xfId="0" applyBorder="1" applyAlignment="1">
      <alignment horizontal="center"/>
    </xf>
    <xf numFmtId="0" fontId="19" fillId="0" borderId="50" xfId="0" applyFont="1" applyBorder="1" applyAlignment="1">
      <alignment horizontal="center" vertical="center"/>
    </xf>
    <xf numFmtId="0" fontId="6" fillId="23" borderId="8" xfId="0" applyFont="1" applyFill="1" applyBorder="1" applyAlignment="1">
      <alignment horizontal="center"/>
    </xf>
    <xf numFmtId="0" fontId="6" fillId="13" borderId="7" xfId="0" applyFont="1" applyFill="1" applyBorder="1" applyAlignment="1">
      <alignment horizontal="center"/>
    </xf>
    <xf numFmtId="0" fontId="9" fillId="8" borderId="27" xfId="0" applyFont="1" applyFill="1" applyBorder="1" applyAlignment="1">
      <alignment horizontal="center"/>
    </xf>
    <xf numFmtId="0" fontId="0" fillId="10" borderId="23" xfId="0" applyFill="1" applyBorder="1" applyAlignment="1">
      <alignment horizontal="center"/>
    </xf>
    <xf numFmtId="0" fontId="0" fillId="2" borderId="11" xfId="0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00000"/>
      <rgbColor rgb="FF008000"/>
      <rgbColor rgb="FF002060"/>
      <rgbColor rgb="FF808000"/>
      <rgbColor rgb="FF800080"/>
      <rgbColor rgb="FF0070C0"/>
      <rgbColor rgb="FFC0C0C0"/>
      <rgbColor rgb="FF808080"/>
      <rgbColor rgb="FF9999FF"/>
      <rgbColor rgb="FF7030A0"/>
      <rgbColor rgb="FFEBF1DE"/>
      <rgbColor rgb="FFCCFFFF"/>
      <rgbColor rgb="FF660066"/>
      <rgbColor rgb="FFFF8080"/>
      <rgbColor rgb="FF0066CC"/>
      <rgbColor rgb="FFBFBFB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F2F2F2"/>
      <rgbColor rgb="FFCCFFCC"/>
      <rgbColor rgb="FFFFFF99"/>
      <rgbColor rgb="FF99CCFF"/>
      <rgbColor rgb="FFFF99CC"/>
      <rgbColor rgb="FFCC99FF"/>
      <rgbColor rgb="FFFFD8CE"/>
      <rgbColor rgb="FF3366FF"/>
      <rgbColor rgb="FF33CCCC"/>
      <rgbColor rgb="FF99CC00"/>
      <rgbColor rgb="FFFFCC00"/>
      <rgbColor rgb="FFFFC000"/>
      <rgbColor rgb="FFE46C0A"/>
      <rgbColor rgb="FF666699"/>
      <rgbColor rgb="FF92D050"/>
      <rgbColor rgb="FF003366"/>
      <rgbColor rgb="FF00B050"/>
      <rgbColor rgb="FF003300"/>
      <rgbColor rgb="FF333300"/>
      <rgbColor rgb="FF993300"/>
      <rgbColor rgb="FF984807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9836640</xdr:colOff>
      <xdr:row>22</xdr:row>
      <xdr:rowOff>201960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9836640" cy="51343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720</xdr:colOff>
      <xdr:row>25</xdr:row>
      <xdr:rowOff>720</xdr:rowOff>
    </xdr:from>
    <xdr:to>
      <xdr:col>13</xdr:col>
      <xdr:colOff>230040</xdr:colOff>
      <xdr:row>33</xdr:row>
      <xdr:rowOff>111960</xdr:rowOff>
    </xdr:to>
    <xdr:pic>
      <xdr:nvPicPr>
        <xdr:cNvPr id="9" name="Picture 1_3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504200" y="5896440"/>
          <a:ext cx="2840400" cy="15742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38520</xdr:colOff>
      <xdr:row>25</xdr:row>
      <xdr:rowOff>0</xdr:rowOff>
    </xdr:from>
    <xdr:to>
      <xdr:col>6</xdr:col>
      <xdr:colOff>623880</xdr:colOff>
      <xdr:row>33</xdr:row>
      <xdr:rowOff>111240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6183720" y="5553000"/>
          <a:ext cx="2689200" cy="15742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360</xdr:colOff>
      <xdr:row>25</xdr:row>
      <xdr:rowOff>0</xdr:rowOff>
    </xdr:from>
    <xdr:to>
      <xdr:col>7</xdr:col>
      <xdr:colOff>412560</xdr:colOff>
      <xdr:row>33</xdr:row>
      <xdr:rowOff>111240</xdr:rowOff>
    </xdr:to>
    <xdr:pic>
      <xdr:nvPicPr>
        <xdr:cNvPr id="11" name="Picture 1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032240" y="5819760"/>
          <a:ext cx="2643480" cy="15742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360</xdr:colOff>
      <xdr:row>25</xdr:row>
      <xdr:rowOff>0</xdr:rowOff>
    </xdr:from>
    <xdr:to>
      <xdr:col>7</xdr:col>
      <xdr:colOff>406800</xdr:colOff>
      <xdr:row>33</xdr:row>
      <xdr:rowOff>111240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6685920" y="5619600"/>
          <a:ext cx="2638080" cy="15742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720</xdr:colOff>
      <xdr:row>25</xdr:row>
      <xdr:rowOff>0</xdr:rowOff>
    </xdr:from>
    <xdr:to>
      <xdr:col>7</xdr:col>
      <xdr:colOff>227880</xdr:colOff>
      <xdr:row>33</xdr:row>
      <xdr:rowOff>111240</xdr:rowOff>
    </xdr:to>
    <xdr:pic>
      <xdr:nvPicPr>
        <xdr:cNvPr id="13" name="Picture 5_0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6993720" y="5819760"/>
          <a:ext cx="2834640" cy="15742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47520</xdr:colOff>
      <xdr:row>0</xdr:row>
      <xdr:rowOff>47520</xdr:rowOff>
    </xdr:from>
    <xdr:to>
      <xdr:col>1</xdr:col>
      <xdr:colOff>596880</xdr:colOff>
      <xdr:row>2</xdr:row>
      <xdr:rowOff>215640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7520" y="47520"/>
          <a:ext cx="1308600" cy="869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609480</xdr:colOff>
      <xdr:row>0</xdr:row>
      <xdr:rowOff>57240</xdr:rowOff>
    </xdr:from>
    <xdr:to>
      <xdr:col>12</xdr:col>
      <xdr:colOff>549000</xdr:colOff>
      <xdr:row>2</xdr:row>
      <xdr:rowOff>225360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8204040" y="57240"/>
          <a:ext cx="1458360" cy="8690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25</xdr:row>
      <xdr:rowOff>38160</xdr:rowOff>
    </xdr:from>
    <xdr:to>
      <xdr:col>8</xdr:col>
      <xdr:colOff>501480</xdr:colOff>
      <xdr:row>34</xdr:row>
      <xdr:rowOff>42120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46960" y="4817160"/>
          <a:ext cx="2733480" cy="15811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26</xdr:row>
      <xdr:rowOff>0</xdr:rowOff>
    </xdr:from>
    <xdr:to>
      <xdr:col>8</xdr:col>
      <xdr:colOff>303480</xdr:colOff>
      <xdr:row>34</xdr:row>
      <xdr:rowOff>99720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912080" y="4907160"/>
          <a:ext cx="2792520" cy="15778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26</xdr:row>
      <xdr:rowOff>0</xdr:rowOff>
    </xdr:from>
    <xdr:to>
      <xdr:col>8</xdr:col>
      <xdr:colOff>501480</xdr:colOff>
      <xdr:row>34</xdr:row>
      <xdr:rowOff>107280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1300-00001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844760" y="4535640"/>
          <a:ext cx="2733840" cy="15703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25</xdr:row>
      <xdr:rowOff>0</xdr:rowOff>
    </xdr:from>
    <xdr:to>
      <xdr:col>9</xdr:col>
      <xdr:colOff>149040</xdr:colOff>
      <xdr:row>33</xdr:row>
      <xdr:rowOff>101520</xdr:rowOff>
    </xdr:to>
    <xdr:pic>
      <xdr:nvPicPr>
        <xdr:cNvPr id="19" name="Picture 1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6540840" y="4897440"/>
          <a:ext cx="2846520" cy="15724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1080</xdr:colOff>
      <xdr:row>31</xdr:row>
      <xdr:rowOff>720</xdr:rowOff>
    </xdr:from>
    <xdr:to>
      <xdr:col>8</xdr:col>
      <xdr:colOff>502559</xdr:colOff>
      <xdr:row>38</xdr:row>
      <xdr:rowOff>190440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48040" y="6462360"/>
          <a:ext cx="2733480" cy="15811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28</xdr:row>
      <xdr:rowOff>0</xdr:rowOff>
    </xdr:from>
    <xdr:to>
      <xdr:col>9</xdr:col>
      <xdr:colOff>149040</xdr:colOff>
      <xdr:row>36</xdr:row>
      <xdr:rowOff>101520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1500-00001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6540840" y="4716720"/>
          <a:ext cx="2846520" cy="15721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28</xdr:row>
      <xdr:rowOff>0</xdr:rowOff>
    </xdr:from>
    <xdr:to>
      <xdr:col>9</xdr:col>
      <xdr:colOff>149040</xdr:colOff>
      <xdr:row>36</xdr:row>
      <xdr:rowOff>101520</xdr:rowOff>
    </xdr:to>
    <xdr:pic>
      <xdr:nvPicPr>
        <xdr:cNvPr id="21" name="Picture 1">
          <a:extLst>
            <a:ext uri="{FF2B5EF4-FFF2-40B4-BE49-F238E27FC236}">
              <a16:creationId xmlns:a16="http://schemas.microsoft.com/office/drawing/2014/main" id="{00000000-0008-0000-1600-00001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6540840" y="5259600"/>
          <a:ext cx="2846520" cy="15721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27</xdr:row>
      <xdr:rowOff>0</xdr:rowOff>
    </xdr:from>
    <xdr:to>
      <xdr:col>9</xdr:col>
      <xdr:colOff>149040</xdr:colOff>
      <xdr:row>35</xdr:row>
      <xdr:rowOff>101520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id="{00000000-0008-0000-1800-00001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6540840" y="5259600"/>
          <a:ext cx="2846520" cy="15721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28</xdr:row>
      <xdr:rowOff>0</xdr:rowOff>
    </xdr:from>
    <xdr:to>
      <xdr:col>9</xdr:col>
      <xdr:colOff>149040</xdr:colOff>
      <xdr:row>36</xdr:row>
      <xdr:rowOff>101520</xdr:rowOff>
    </xdr:to>
    <xdr:pic>
      <xdr:nvPicPr>
        <xdr:cNvPr id="23" name="Picture 1">
          <a:extLst>
            <a:ext uri="{FF2B5EF4-FFF2-40B4-BE49-F238E27FC236}">
              <a16:creationId xmlns:a16="http://schemas.microsoft.com/office/drawing/2014/main" id="{00000000-0008-0000-1900-00001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6540840" y="4897440"/>
          <a:ext cx="2846520" cy="15724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28</xdr:row>
      <xdr:rowOff>0</xdr:rowOff>
    </xdr:from>
    <xdr:to>
      <xdr:col>9</xdr:col>
      <xdr:colOff>149040</xdr:colOff>
      <xdr:row>36</xdr:row>
      <xdr:rowOff>101520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6540840" y="5259600"/>
          <a:ext cx="2846520" cy="15721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28</xdr:row>
      <xdr:rowOff>0</xdr:rowOff>
    </xdr:from>
    <xdr:to>
      <xdr:col>9</xdr:col>
      <xdr:colOff>149040</xdr:colOff>
      <xdr:row>36</xdr:row>
      <xdr:rowOff>101520</xdr:rowOff>
    </xdr:to>
    <xdr:pic>
      <xdr:nvPicPr>
        <xdr:cNvPr id="25" name="Picture 1">
          <a:extLst>
            <a:ext uri="{FF2B5EF4-FFF2-40B4-BE49-F238E27FC236}">
              <a16:creationId xmlns:a16="http://schemas.microsoft.com/office/drawing/2014/main" id="{00000000-0008-0000-1B00-000019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878800" y="5430960"/>
          <a:ext cx="2846520" cy="15721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25</xdr:row>
      <xdr:rowOff>7560</xdr:rowOff>
    </xdr:from>
    <xdr:to>
      <xdr:col>11</xdr:col>
      <xdr:colOff>196920</xdr:colOff>
      <xdr:row>33</xdr:row>
      <xdr:rowOff>149400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6090840" y="5553000"/>
          <a:ext cx="2843640" cy="15742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1080</xdr:colOff>
      <xdr:row>25</xdr:row>
      <xdr:rowOff>360</xdr:rowOff>
    </xdr:from>
    <xdr:to>
      <xdr:col>5</xdr:col>
      <xdr:colOff>378720</xdr:colOff>
      <xdr:row>33</xdr:row>
      <xdr:rowOff>172440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478680" y="5463000"/>
          <a:ext cx="2767320" cy="15742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720</xdr:colOff>
      <xdr:row>25</xdr:row>
      <xdr:rowOff>8280</xdr:rowOff>
    </xdr:from>
    <xdr:to>
      <xdr:col>12</xdr:col>
      <xdr:colOff>407160</xdr:colOff>
      <xdr:row>34</xdr:row>
      <xdr:rowOff>5400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827480" y="5652000"/>
          <a:ext cx="2773800" cy="15742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38880</xdr:colOff>
      <xdr:row>25</xdr:row>
      <xdr:rowOff>0</xdr:rowOff>
    </xdr:from>
    <xdr:to>
      <xdr:col>6</xdr:col>
      <xdr:colOff>624240</xdr:colOff>
      <xdr:row>33</xdr:row>
      <xdr:rowOff>172440</xdr:rowOff>
    </xdr:to>
    <xdr:pic>
      <xdr:nvPicPr>
        <xdr:cNvPr id="5" name="Picture 1_0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6184080" y="5545440"/>
          <a:ext cx="2689200" cy="15742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360</xdr:colOff>
      <xdr:row>25</xdr:row>
      <xdr:rowOff>0</xdr:rowOff>
    </xdr:from>
    <xdr:to>
      <xdr:col>15</xdr:col>
      <xdr:colOff>95400</xdr:colOff>
      <xdr:row>33</xdr:row>
      <xdr:rowOff>111240</xdr:rowOff>
    </xdr:to>
    <xdr:pic>
      <xdr:nvPicPr>
        <xdr:cNvPr id="6" name="Picture 1_1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6226920" y="5695920"/>
          <a:ext cx="2879640" cy="15742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51120</xdr:colOff>
      <xdr:row>24</xdr:row>
      <xdr:rowOff>165960</xdr:rowOff>
    </xdr:from>
    <xdr:to>
      <xdr:col>11</xdr:col>
      <xdr:colOff>407160</xdr:colOff>
      <xdr:row>33</xdr:row>
      <xdr:rowOff>91440</xdr:rowOff>
    </xdr:to>
    <xdr:pic>
      <xdr:nvPicPr>
        <xdr:cNvPr id="7" name="Picture 1_2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916960" y="5735880"/>
          <a:ext cx="2745720" cy="15714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19800</xdr:colOff>
      <xdr:row>25</xdr:row>
      <xdr:rowOff>19800</xdr:rowOff>
    </xdr:from>
    <xdr:to>
      <xdr:col>11</xdr:col>
      <xdr:colOff>178560</xdr:colOff>
      <xdr:row>33</xdr:row>
      <xdr:rowOff>131040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6182280" y="5915520"/>
          <a:ext cx="2843640" cy="1574280"/>
        </a:xfrm>
        <a:prstGeom prst="rect">
          <a:avLst/>
        </a:prstGeom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k-ak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k-ak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B1:C23"/>
  <sheetViews>
    <sheetView zoomScaleNormal="100" workbookViewId="0">
      <selection activeCell="C17" activeCellId="1" sqref="E6:E19 C17"/>
    </sheetView>
  </sheetViews>
  <sheetFormatPr defaultColWidth="8.53125" defaultRowHeight="16.899999999999999" x14ac:dyDescent="0.65"/>
  <cols>
    <col min="1" max="1" width="110.6640625" customWidth="1"/>
    <col min="2" max="2" width="9.1328125" style="1" customWidth="1"/>
    <col min="3" max="3" width="26.86328125" style="1" customWidth="1"/>
  </cols>
  <sheetData>
    <row r="1" spans="2:3" ht="21.4" x14ac:dyDescent="0.8">
      <c r="B1" s="276" t="s">
        <v>0</v>
      </c>
      <c r="C1" s="276"/>
    </row>
    <row r="2" spans="2:3" x14ac:dyDescent="0.65">
      <c r="B2" s="2">
        <v>2010</v>
      </c>
      <c r="C2" s="3" t="s">
        <v>1</v>
      </c>
    </row>
    <row r="3" spans="2:3" x14ac:dyDescent="0.65">
      <c r="B3" s="2">
        <v>2011</v>
      </c>
      <c r="C3" s="3" t="s">
        <v>1</v>
      </c>
    </row>
    <row r="4" spans="2:3" x14ac:dyDescent="0.65">
      <c r="B4" s="2">
        <v>2012</v>
      </c>
      <c r="C4" s="3" t="s">
        <v>1</v>
      </c>
    </row>
    <row r="5" spans="2:3" x14ac:dyDescent="0.65">
      <c r="B5" s="2">
        <v>2013</v>
      </c>
      <c r="C5" s="3" t="s">
        <v>1</v>
      </c>
    </row>
    <row r="6" spans="2:3" x14ac:dyDescent="0.65">
      <c r="B6" s="2">
        <v>2014</v>
      </c>
      <c r="C6" s="3" t="s">
        <v>1</v>
      </c>
    </row>
    <row r="7" spans="2:3" x14ac:dyDescent="0.65">
      <c r="B7" s="2">
        <v>2015</v>
      </c>
      <c r="C7" s="3" t="s">
        <v>1</v>
      </c>
    </row>
    <row r="8" spans="2:3" x14ac:dyDescent="0.65">
      <c r="B8" s="2">
        <v>2016</v>
      </c>
      <c r="C8" s="3" t="s">
        <v>1</v>
      </c>
    </row>
    <row r="9" spans="2:3" x14ac:dyDescent="0.65">
      <c r="B9" s="2">
        <v>2017</v>
      </c>
      <c r="C9" s="3" t="s">
        <v>2</v>
      </c>
    </row>
    <row r="10" spans="2:3" x14ac:dyDescent="0.65">
      <c r="B10" s="2">
        <v>2018</v>
      </c>
      <c r="C10" s="3" t="s">
        <v>1</v>
      </c>
    </row>
    <row r="11" spans="2:3" x14ac:dyDescent="0.65">
      <c r="B11" s="2">
        <v>2019</v>
      </c>
      <c r="C11" s="3" t="s">
        <v>1</v>
      </c>
    </row>
    <row r="12" spans="2:3" x14ac:dyDescent="0.65">
      <c r="B12" s="2">
        <v>2020</v>
      </c>
      <c r="C12" s="3" t="s">
        <v>1</v>
      </c>
    </row>
    <row r="13" spans="2:3" x14ac:dyDescent="0.65">
      <c r="B13" s="2">
        <v>2021</v>
      </c>
      <c r="C13" s="3" t="s">
        <v>1</v>
      </c>
    </row>
    <row r="14" spans="2:3" ht="19.350000000000001" customHeight="1" x14ac:dyDescent="0.65">
      <c r="B14" s="2">
        <v>2022</v>
      </c>
      <c r="C14" s="3" t="s">
        <v>1</v>
      </c>
    </row>
    <row r="15" spans="2:3" x14ac:dyDescent="0.65">
      <c r="B15" s="2">
        <v>2023</v>
      </c>
      <c r="C15" s="3"/>
    </row>
    <row r="16" spans="2:3" x14ac:dyDescent="0.65">
      <c r="B16" s="2">
        <v>2024</v>
      </c>
      <c r="C16" s="3"/>
    </row>
    <row r="17" spans="2:3" x14ac:dyDescent="0.65">
      <c r="B17" s="2">
        <v>2025</v>
      </c>
      <c r="C17" s="3"/>
    </row>
    <row r="18" spans="2:3" x14ac:dyDescent="0.65">
      <c r="B18" s="2">
        <v>2026</v>
      </c>
      <c r="C18" s="3"/>
    </row>
    <row r="19" spans="2:3" x14ac:dyDescent="0.65">
      <c r="B19" s="2">
        <v>2027</v>
      </c>
      <c r="C19" s="3"/>
    </row>
    <row r="20" spans="2:3" x14ac:dyDescent="0.65">
      <c r="B20" s="2">
        <v>2028</v>
      </c>
      <c r="C20" s="3"/>
    </row>
    <row r="21" spans="2:3" x14ac:dyDescent="0.65">
      <c r="B21" s="2">
        <v>2029</v>
      </c>
      <c r="C21" s="3"/>
    </row>
    <row r="22" spans="2:3" x14ac:dyDescent="0.65">
      <c r="B22" s="2">
        <v>2030</v>
      </c>
      <c r="C22" s="3"/>
    </row>
    <row r="23" spans="2:3" x14ac:dyDescent="0.65">
      <c r="B23" s="2">
        <v>2031</v>
      </c>
      <c r="C23" s="3"/>
    </row>
  </sheetData>
  <mergeCells count="1">
    <mergeCell ref="B1:C1"/>
  </mergeCells>
  <pageMargins left="0.7" right="0.7" top="0.75" bottom="0.75" header="0.51180555555555496" footer="0.51180555555555496"/>
  <pageSetup paperSize="9" firstPageNumber="0" orientation="portrait" horizontalDpi="300" verticalDpi="30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70C0"/>
  </sheetPr>
  <dimension ref="A1:AA31"/>
  <sheetViews>
    <sheetView zoomScaleNormal="100" workbookViewId="0">
      <selection activeCell="AA13" activeCellId="1" sqref="E6:E19 AA13"/>
    </sheetView>
  </sheetViews>
  <sheetFormatPr defaultColWidth="8.53125" defaultRowHeight="14.25" x14ac:dyDescent="0.45"/>
  <cols>
    <col min="1" max="1" width="23" customWidth="1"/>
    <col min="2" max="4" width="7.33203125" customWidth="1"/>
    <col min="5" max="5" width="10" customWidth="1"/>
    <col min="6" max="15" width="7.33203125" customWidth="1"/>
    <col min="16" max="16" width="8.33203125" customWidth="1"/>
    <col min="17" max="17" width="7.33203125" customWidth="1"/>
    <col min="18" max="19" width="7.1328125" customWidth="1"/>
    <col min="25" max="25" width="20.19921875" customWidth="1"/>
  </cols>
  <sheetData>
    <row r="1" spans="1:24" s="4" customFormat="1" ht="46.5" x14ac:dyDescent="1.4">
      <c r="A1" s="303" t="s">
        <v>198</v>
      </c>
      <c r="B1" s="303"/>
      <c r="C1" s="303"/>
      <c r="D1" s="303"/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</row>
    <row r="3" spans="1:24" s="5" customFormat="1" ht="21" customHeight="1" x14ac:dyDescent="0.55000000000000004">
      <c r="A3" s="5" t="s">
        <v>4</v>
      </c>
      <c r="B3" s="296" t="s">
        <v>71</v>
      </c>
      <c r="C3" s="296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90"/>
    </row>
    <row r="4" spans="1:24" s="92" customFormat="1" ht="89.25" customHeight="1" x14ac:dyDescent="0.45">
      <c r="A4" s="91"/>
      <c r="B4" s="38" t="s">
        <v>72</v>
      </c>
      <c r="C4" s="39" t="s">
        <v>73</v>
      </c>
      <c r="D4" s="39" t="s">
        <v>173</v>
      </c>
      <c r="E4" s="39" t="s">
        <v>138</v>
      </c>
      <c r="F4" s="39" t="s">
        <v>139</v>
      </c>
      <c r="G4" s="39" t="s">
        <v>174</v>
      </c>
      <c r="H4" s="39" t="s">
        <v>175</v>
      </c>
      <c r="I4" s="39" t="s">
        <v>143</v>
      </c>
      <c r="J4" s="39" t="s">
        <v>199</v>
      </c>
      <c r="K4" s="39" t="s">
        <v>200</v>
      </c>
      <c r="L4" s="39" t="s">
        <v>201</v>
      </c>
      <c r="M4" s="39" t="s">
        <v>180</v>
      </c>
      <c r="N4" s="39" t="s">
        <v>179</v>
      </c>
      <c r="O4" s="39" t="s">
        <v>148</v>
      </c>
      <c r="P4" s="39" t="s">
        <v>182</v>
      </c>
      <c r="Q4" s="42" t="s">
        <v>89</v>
      </c>
      <c r="R4" s="42" t="s">
        <v>90</v>
      </c>
      <c r="S4" s="42" t="s">
        <v>91</v>
      </c>
      <c r="T4" s="42" t="s">
        <v>92</v>
      </c>
      <c r="U4" s="42" t="s">
        <v>93</v>
      </c>
    </row>
    <row r="5" spans="1:24" s="20" customFormat="1" ht="13.5" x14ac:dyDescent="0.35">
      <c r="A5" s="43" t="str">
        <f>'Club of the Year Overall Points'!A5</f>
        <v>Ashburton</v>
      </c>
      <c r="B5" s="183"/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96"/>
      <c r="R5" s="97"/>
      <c r="S5" s="98"/>
      <c r="T5" s="99"/>
      <c r="U5" s="99"/>
    </row>
    <row r="6" spans="1:24" s="20" customFormat="1" ht="13.5" x14ac:dyDescent="0.35">
      <c r="A6" s="55" t="str">
        <f>'Club of the Year Overall Points'!A6</f>
        <v>Christchurch Avon</v>
      </c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96"/>
      <c r="R6" s="97"/>
      <c r="S6" s="98"/>
      <c r="T6" s="99"/>
      <c r="U6" s="99"/>
      <c r="V6" s="20" t="s">
        <v>38</v>
      </c>
    </row>
    <row r="7" spans="1:24" s="20" customFormat="1" ht="13.5" x14ac:dyDescent="0.35">
      <c r="A7" s="43" t="str">
        <f>'Club of the Year Overall Points'!A7</f>
        <v>DGRS</v>
      </c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96"/>
      <c r="R7" s="97"/>
      <c r="S7" s="98"/>
      <c r="T7" s="99"/>
      <c r="U7" s="99"/>
      <c r="V7" s="20" t="s">
        <v>39</v>
      </c>
    </row>
    <row r="8" spans="1:24" s="20" customFormat="1" ht="13.5" x14ac:dyDescent="0.35">
      <c r="A8" s="55" t="str">
        <f>'Club of the Year Overall Points'!A8</f>
        <v>Methodist</v>
      </c>
      <c r="B8" s="128"/>
      <c r="C8" s="128"/>
      <c r="D8" s="128"/>
      <c r="E8" s="128"/>
      <c r="F8" s="128"/>
      <c r="G8" s="128"/>
      <c r="H8" s="128"/>
      <c r="I8" s="128"/>
      <c r="J8" s="128"/>
      <c r="K8" s="128"/>
      <c r="L8" s="128"/>
      <c r="M8" s="128"/>
      <c r="N8" s="128"/>
      <c r="O8" s="128"/>
      <c r="P8" s="128"/>
      <c r="Q8" s="96"/>
      <c r="R8" s="97"/>
      <c r="S8" s="98"/>
      <c r="T8" s="99"/>
      <c r="U8" s="99"/>
    </row>
    <row r="9" spans="1:24" s="20" customFormat="1" ht="13.5" x14ac:dyDescent="0.35">
      <c r="A9" s="43" t="str">
        <f>'Club of the Year Overall Points'!A9</f>
        <v>New Brighton/Olympic</v>
      </c>
      <c r="B9" s="163"/>
      <c r="C9" s="163"/>
      <c r="D9" s="163"/>
      <c r="E9" s="163"/>
      <c r="F9" s="163"/>
      <c r="G9" s="163"/>
      <c r="H9" s="125"/>
      <c r="I9" s="163"/>
      <c r="J9" s="163"/>
      <c r="K9" s="125"/>
      <c r="L9" s="125"/>
      <c r="M9" s="125"/>
      <c r="N9" s="125"/>
      <c r="O9" s="163"/>
      <c r="P9" s="125"/>
      <c r="Q9" s="96"/>
      <c r="R9" s="97"/>
      <c r="S9" s="98"/>
      <c r="T9" s="99"/>
      <c r="U9" s="99"/>
      <c r="V9" s="20" t="s">
        <v>44</v>
      </c>
    </row>
    <row r="10" spans="1:24" s="20" customFormat="1" ht="13.5" x14ac:dyDescent="0.35">
      <c r="A10" s="55" t="str">
        <f>'Club of the Year Overall Points'!A10</f>
        <v>North Canterbury</v>
      </c>
      <c r="B10" s="128"/>
      <c r="C10" s="128"/>
      <c r="D10" s="128"/>
      <c r="E10" s="128"/>
      <c r="F10" s="128"/>
      <c r="G10" s="128"/>
      <c r="H10" s="128"/>
      <c r="I10" s="128"/>
      <c r="J10" s="128"/>
      <c r="K10" s="128"/>
      <c r="L10" s="128"/>
      <c r="M10" s="128"/>
      <c r="N10" s="128"/>
      <c r="O10" s="128"/>
      <c r="P10" s="128"/>
      <c r="Q10" s="96"/>
      <c r="R10" s="97"/>
      <c r="S10" s="98"/>
      <c r="T10" s="99"/>
      <c r="U10" s="99"/>
    </row>
    <row r="11" spans="1:24" s="20" customFormat="1" ht="13.5" x14ac:dyDescent="0.35">
      <c r="A11" s="43" t="str">
        <f>'Club of the Year Overall Points'!A11</f>
        <v>Old Boys</v>
      </c>
      <c r="B11" s="125"/>
      <c r="C11" s="125"/>
      <c r="D11" s="125"/>
      <c r="E11" s="125"/>
      <c r="F11" s="125"/>
      <c r="G11" s="125"/>
      <c r="H11" s="125"/>
      <c r="I11" s="125"/>
      <c r="J11" s="125"/>
      <c r="K11" s="125"/>
      <c r="L11" s="125"/>
      <c r="M11" s="125"/>
      <c r="N11" s="125"/>
      <c r="O11" s="125"/>
      <c r="P11" s="125"/>
      <c r="Q11" s="96"/>
      <c r="R11" s="97"/>
      <c r="S11" s="98"/>
      <c r="T11" s="99"/>
      <c r="U11" s="99"/>
    </row>
    <row r="12" spans="1:24" s="20" customFormat="1" ht="13.5" x14ac:dyDescent="0.35">
      <c r="A12" s="55" t="str">
        <f>'Club of the Year Overall Points'!A12</f>
        <v>Papanui Toc H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96"/>
      <c r="R12" s="97"/>
      <c r="S12" s="98"/>
      <c r="T12" s="99"/>
      <c r="U12" s="99"/>
      <c r="V12" s="20" t="s">
        <v>43</v>
      </c>
    </row>
    <row r="13" spans="1:24" s="20" customFormat="1" ht="13.5" x14ac:dyDescent="0.35">
      <c r="A13" s="43" t="str">
        <f>'Club of the Year Overall Points'!A13</f>
        <v>Phoenix</v>
      </c>
      <c r="B13" s="125"/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96"/>
      <c r="R13" s="97"/>
      <c r="S13" s="98"/>
      <c r="T13" s="99"/>
      <c r="U13" s="99"/>
      <c r="V13" s="20" t="s">
        <v>41</v>
      </c>
    </row>
    <row r="14" spans="1:24" s="20" customFormat="1" ht="13.5" x14ac:dyDescent="0.35">
      <c r="A14" s="55" t="str">
        <f>'Club of the Year Overall Points'!A14</f>
        <v>Port Hills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96"/>
      <c r="R14" s="97"/>
      <c r="S14" s="98"/>
      <c r="T14" s="99"/>
      <c r="U14" s="99"/>
    </row>
    <row r="15" spans="1:24" x14ac:dyDescent="0.45">
      <c r="A15" s="43" t="str">
        <f>'Club of the Year Overall Points'!A15</f>
        <v>Run Timaru</v>
      </c>
      <c r="B15" s="140"/>
      <c r="C15" s="140"/>
      <c r="D15" s="140"/>
      <c r="E15" s="140"/>
      <c r="F15" s="140"/>
      <c r="G15" s="140"/>
      <c r="H15" s="140"/>
      <c r="I15" s="140"/>
      <c r="J15" s="125"/>
      <c r="K15" s="140"/>
      <c r="L15" s="125"/>
      <c r="M15" s="125"/>
      <c r="N15" s="140"/>
      <c r="O15" s="140"/>
      <c r="P15" s="125"/>
      <c r="Q15" s="96"/>
      <c r="R15" s="97"/>
      <c r="S15" s="98"/>
      <c r="T15" s="99"/>
      <c r="U15" s="99"/>
      <c r="V15" s="20" t="s">
        <v>42</v>
      </c>
      <c r="X15" s="89"/>
    </row>
    <row r="16" spans="1:24" x14ac:dyDescent="0.45">
      <c r="A16" s="55" t="str">
        <f>'Club of the Year Overall Points'!A16</f>
        <v>Selwyn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96"/>
      <c r="R16" s="97"/>
      <c r="S16" s="98"/>
      <c r="T16" s="99"/>
      <c r="U16" s="99"/>
      <c r="V16" s="20" t="s">
        <v>40</v>
      </c>
    </row>
    <row r="17" spans="1:27" x14ac:dyDescent="0.45">
      <c r="A17" s="26" t="str">
        <f>'Club of the Year Overall Points'!A17</f>
        <v>Sumner</v>
      </c>
      <c r="B17" s="131"/>
      <c r="C17" s="131"/>
      <c r="D17" s="131"/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12"/>
      <c r="R17" s="113"/>
      <c r="S17" s="114"/>
      <c r="T17" s="115"/>
      <c r="U17" s="99"/>
      <c r="V17" s="20" t="s">
        <v>45</v>
      </c>
    </row>
    <row r="18" spans="1:27" x14ac:dyDescent="0.45">
      <c r="A18" s="55" t="str">
        <f>'Club of the Year Overall Points'!A18</f>
        <v>University of Canterbury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96"/>
      <c r="R18" s="113"/>
      <c r="S18" s="114"/>
      <c r="T18" s="115"/>
      <c r="U18" s="99"/>
      <c r="V18" s="20"/>
    </row>
    <row r="19" spans="1:27" x14ac:dyDescent="0.45">
      <c r="A19" s="26" t="str">
        <f>'Club of the Year Overall Points'!A19</f>
        <v>Whippets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12"/>
      <c r="R19" s="113"/>
      <c r="S19" s="114"/>
      <c r="T19" s="115"/>
      <c r="U19" s="99"/>
      <c r="V19" s="20"/>
    </row>
    <row r="20" spans="1:27" x14ac:dyDescent="0.45">
      <c r="A20" s="55" t="str">
        <f>'Club of the Year Overall Points'!A20</f>
        <v xml:space="preserve"> 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96"/>
      <c r="R20" s="113"/>
      <c r="S20" s="114"/>
      <c r="T20" s="115"/>
      <c r="U20" s="99"/>
      <c r="V20" s="20"/>
    </row>
    <row r="21" spans="1:27" x14ac:dyDescent="0.45">
      <c r="A21" s="26" t="str">
        <f>'Club of the Year Overall Points'!A21</f>
        <v xml:space="preserve"> </v>
      </c>
      <c r="B21" s="131"/>
      <c r="C21" s="131"/>
      <c r="D21" s="131"/>
      <c r="E21" s="131"/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131"/>
      <c r="Q21" s="112"/>
      <c r="R21" s="113"/>
      <c r="S21" s="114"/>
      <c r="T21" s="115"/>
      <c r="U21" s="99"/>
      <c r="V21" s="20"/>
    </row>
    <row r="22" spans="1:27" x14ac:dyDescent="0.45">
      <c r="A22" s="55" t="str">
        <f>'Club of the Year Overall Points'!A22</f>
        <v xml:space="preserve"> 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96"/>
      <c r="R22" s="113"/>
      <c r="S22" s="114"/>
      <c r="T22" s="115"/>
      <c r="U22" s="99"/>
      <c r="V22" s="20"/>
    </row>
    <row r="23" spans="1:27" x14ac:dyDescent="0.45">
      <c r="A23" s="26" t="str">
        <f>'Club of the Year Overall Points'!A23</f>
        <v xml:space="preserve"> </v>
      </c>
      <c r="B23" s="131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12"/>
      <c r="R23" s="113"/>
      <c r="S23" s="114"/>
      <c r="T23" s="115"/>
      <c r="U23" s="99"/>
      <c r="V23" s="20"/>
    </row>
    <row r="24" spans="1:27" x14ac:dyDescent="0.45">
      <c r="A24" s="76"/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19"/>
      <c r="R24" s="120"/>
      <c r="S24" s="121"/>
      <c r="T24" s="122"/>
      <c r="U24" s="122"/>
      <c r="V24" s="20" t="s">
        <v>46</v>
      </c>
    </row>
    <row r="25" spans="1:27" x14ac:dyDescent="0.45">
      <c r="L25" s="184"/>
    </row>
    <row r="28" spans="1:27" x14ac:dyDescent="0.45">
      <c r="X28" s="29" t="str">
        <f>+A1</f>
        <v>Canterbury Road</v>
      </c>
      <c r="Y28" s="30"/>
      <c r="Z28" s="87" t="s">
        <v>119</v>
      </c>
    </row>
    <row r="29" spans="1:27" x14ac:dyDescent="0.45">
      <c r="X29" s="30" t="s">
        <v>183</v>
      </c>
      <c r="Y29" s="30" t="s">
        <v>1</v>
      </c>
      <c r="Z29" s="30">
        <v>4</v>
      </c>
      <c r="AA29" s="88"/>
    </row>
    <row r="30" spans="1:27" x14ac:dyDescent="0.45">
      <c r="X30" s="30" t="s">
        <v>185</v>
      </c>
      <c r="Y30" s="30" t="s">
        <v>19</v>
      </c>
      <c r="Z30" s="30">
        <v>5</v>
      </c>
      <c r="AA30" s="88"/>
    </row>
    <row r="31" spans="1:27" x14ac:dyDescent="0.45">
      <c r="X31" s="30" t="s">
        <v>40</v>
      </c>
      <c r="Y31" s="30" t="s">
        <v>28</v>
      </c>
      <c r="Z31" s="30">
        <v>10</v>
      </c>
      <c r="AA31" s="88"/>
    </row>
  </sheetData>
  <mergeCells count="2">
    <mergeCell ref="A1:S1"/>
    <mergeCell ref="B3:Q3"/>
  </mergeCells>
  <pageMargins left="0.35" right="0.40972222222222199" top="0.75" bottom="0.75" header="0.51180555555555496" footer="0.51180555555555496"/>
  <pageSetup paperSize="9" firstPageNumber="0" orientation="landscape" horizontalDpi="300" verticalDpi="30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2060"/>
    <pageSetUpPr fitToPage="1"/>
  </sheetPr>
  <dimension ref="A1:U31"/>
  <sheetViews>
    <sheetView zoomScaleNormal="100" workbookViewId="0">
      <selection activeCell="J5" activeCellId="1" sqref="E6:E19 J5"/>
    </sheetView>
  </sheetViews>
  <sheetFormatPr defaultColWidth="8.53125" defaultRowHeight="14.25" x14ac:dyDescent="0.45"/>
  <cols>
    <col min="1" max="1" width="28.46484375" customWidth="1"/>
    <col min="2" max="2" width="15.1328125" customWidth="1"/>
    <col min="3" max="3" width="12.1328125" customWidth="1"/>
    <col min="4" max="4" width="13.46484375" customWidth="1"/>
    <col min="5" max="5" width="12" customWidth="1"/>
    <col min="6" max="6" width="11.6640625" customWidth="1"/>
    <col min="7" max="7" width="11.86328125" customWidth="1"/>
    <col min="8" max="9" width="12.33203125" customWidth="1"/>
    <col min="10" max="10" width="11.86328125" customWidth="1"/>
    <col min="18" max="18" width="6.1328125" customWidth="1"/>
    <col min="19" max="19" width="24.53125" customWidth="1"/>
    <col min="20" max="20" width="5.6640625" customWidth="1"/>
  </cols>
  <sheetData>
    <row r="1" spans="1:18" s="4" customFormat="1" ht="46.5" x14ac:dyDescent="1.4">
      <c r="A1" s="304" t="s">
        <v>202</v>
      </c>
      <c r="B1" s="304"/>
      <c r="C1" s="304"/>
      <c r="D1" s="304"/>
      <c r="E1" s="304"/>
      <c r="F1" s="304"/>
      <c r="G1" s="304"/>
      <c r="H1" s="304"/>
      <c r="I1" s="304"/>
      <c r="J1" s="304"/>
      <c r="K1" s="304"/>
    </row>
    <row r="3" spans="1:18" s="5" customFormat="1" ht="21" customHeight="1" x14ac:dyDescent="0.55000000000000004">
      <c r="A3" s="5" t="s">
        <v>4</v>
      </c>
      <c r="B3" s="296" t="s">
        <v>71</v>
      </c>
      <c r="C3" s="296"/>
      <c r="D3" s="296"/>
      <c r="E3" s="296"/>
      <c r="F3" s="296"/>
      <c r="G3" s="296"/>
      <c r="H3" s="296"/>
      <c r="I3" s="296"/>
      <c r="J3" s="6"/>
      <c r="K3" s="6"/>
      <c r="L3" s="6"/>
      <c r="M3" s="6"/>
      <c r="N3" s="6"/>
      <c r="O3" s="6"/>
      <c r="P3" s="6"/>
      <c r="Q3" s="6"/>
      <c r="R3" s="6"/>
    </row>
    <row r="4" spans="1:18" s="92" customFormat="1" ht="62.25" customHeight="1" x14ac:dyDescent="0.45">
      <c r="A4" s="91"/>
      <c r="B4" s="136" t="s">
        <v>72</v>
      </c>
      <c r="C4" s="39" t="s">
        <v>73</v>
      </c>
      <c r="D4" s="39" t="s">
        <v>120</v>
      </c>
      <c r="E4" s="39" t="s">
        <v>121</v>
      </c>
      <c r="F4" s="39" t="s">
        <v>157</v>
      </c>
      <c r="G4" s="39" t="s">
        <v>158</v>
      </c>
      <c r="H4" s="39" t="s">
        <v>159</v>
      </c>
      <c r="I4" s="162" t="s">
        <v>203</v>
      </c>
      <c r="J4" s="42" t="s">
        <v>89</v>
      </c>
      <c r="K4" s="42" t="s">
        <v>90</v>
      </c>
      <c r="L4" s="42" t="s">
        <v>91</v>
      </c>
      <c r="M4" s="42" t="s">
        <v>92</v>
      </c>
      <c r="N4" s="42" t="s">
        <v>93</v>
      </c>
    </row>
    <row r="5" spans="1:18" s="20" customFormat="1" ht="13.5" x14ac:dyDescent="0.35">
      <c r="A5" s="43" t="str">
        <f>'Club of the Year Overall Points'!A5</f>
        <v>Ashburton</v>
      </c>
      <c r="B5" s="123"/>
      <c r="C5" s="125"/>
      <c r="D5" s="125"/>
      <c r="E5" s="125"/>
      <c r="F5" s="125"/>
      <c r="G5" s="125"/>
      <c r="H5" s="137"/>
      <c r="I5" s="137"/>
      <c r="J5" s="96"/>
      <c r="K5" s="97"/>
      <c r="L5" s="98"/>
      <c r="M5" s="99"/>
      <c r="N5" s="99"/>
    </row>
    <row r="6" spans="1:18" s="20" customFormat="1" ht="13.5" x14ac:dyDescent="0.35">
      <c r="A6" s="55" t="str">
        <f>'Club of the Year Overall Points'!A6</f>
        <v>Christchurch Avon</v>
      </c>
      <c r="B6" s="138"/>
      <c r="C6" s="128"/>
      <c r="D6" s="128"/>
      <c r="E6" s="128"/>
      <c r="F6" s="128"/>
      <c r="G6" s="128"/>
      <c r="H6" s="139"/>
      <c r="I6" s="139"/>
      <c r="J6" s="96"/>
      <c r="K6" s="97"/>
      <c r="L6" s="98"/>
      <c r="M6" s="99"/>
      <c r="N6" s="99"/>
      <c r="O6" s="20" t="s">
        <v>38</v>
      </c>
    </row>
    <row r="7" spans="1:18" s="20" customFormat="1" ht="13.5" x14ac:dyDescent="0.35">
      <c r="A7" s="43" t="str">
        <f>'Club of the Year Overall Points'!A7</f>
        <v>DGRS</v>
      </c>
      <c r="B7" s="21"/>
      <c r="C7" s="125"/>
      <c r="D7" s="125"/>
      <c r="E7" s="125"/>
      <c r="F7" s="125"/>
      <c r="G7" s="125"/>
      <c r="H7" s="137"/>
      <c r="I7" s="137"/>
      <c r="J7" s="96"/>
      <c r="K7" s="97"/>
      <c r="L7" s="98"/>
      <c r="M7" s="99"/>
      <c r="N7" s="99"/>
    </row>
    <row r="8" spans="1:18" s="20" customFormat="1" ht="13.5" x14ac:dyDescent="0.35">
      <c r="A8" s="55" t="str">
        <f>'Club of the Year Overall Points'!A8</f>
        <v>Methodist</v>
      </c>
      <c r="B8" s="138"/>
      <c r="C8" s="128"/>
      <c r="D8" s="128"/>
      <c r="E8" s="128"/>
      <c r="F8" s="128"/>
      <c r="G8" s="128"/>
      <c r="H8" s="139"/>
      <c r="I8" s="139"/>
      <c r="J8" s="96"/>
      <c r="K8" s="97"/>
      <c r="L8" s="98"/>
      <c r="M8" s="99"/>
      <c r="N8" s="99"/>
      <c r="O8" s="20" t="s">
        <v>44</v>
      </c>
    </row>
    <row r="9" spans="1:18" s="20" customFormat="1" ht="13.5" x14ac:dyDescent="0.35">
      <c r="A9" s="43" t="str">
        <f>'Club of the Year Overall Points'!A9</f>
        <v>New Brighton/Olympic</v>
      </c>
      <c r="B9" s="21"/>
      <c r="C9" s="125"/>
      <c r="D9" s="125"/>
      <c r="E9" s="125"/>
      <c r="F9" s="125"/>
      <c r="G9" s="125"/>
      <c r="H9" s="137"/>
      <c r="I9" s="137"/>
      <c r="J9" s="96"/>
      <c r="K9" s="97"/>
      <c r="L9" s="98"/>
      <c r="M9" s="99"/>
      <c r="N9" s="99"/>
      <c r="O9" s="20" t="s">
        <v>45</v>
      </c>
    </row>
    <row r="10" spans="1:18" s="20" customFormat="1" ht="13.5" x14ac:dyDescent="0.35">
      <c r="A10" s="55" t="str">
        <f>'Club of the Year Overall Points'!A10</f>
        <v>North Canterbury</v>
      </c>
      <c r="B10" s="138"/>
      <c r="C10" s="128"/>
      <c r="D10" s="128"/>
      <c r="E10" s="128"/>
      <c r="F10" s="128"/>
      <c r="G10" s="128"/>
      <c r="H10" s="139"/>
      <c r="I10" s="139"/>
      <c r="J10" s="96"/>
      <c r="K10" s="97"/>
      <c r="L10" s="98"/>
      <c r="M10" s="99"/>
      <c r="N10" s="99"/>
      <c r="O10" s="20" t="s">
        <v>47</v>
      </c>
    </row>
    <row r="11" spans="1:18" s="20" customFormat="1" ht="13.5" x14ac:dyDescent="0.35">
      <c r="A11" s="43" t="str">
        <f>'Club of the Year Overall Points'!A11</f>
        <v>Old Boys</v>
      </c>
      <c r="B11" s="21"/>
      <c r="C11" s="125"/>
      <c r="D11" s="125"/>
      <c r="E11" s="125"/>
      <c r="F11" s="125"/>
      <c r="G11" s="125"/>
      <c r="H11" s="137"/>
      <c r="I11" s="137"/>
      <c r="J11" s="96"/>
      <c r="K11" s="97"/>
      <c r="L11" s="98"/>
      <c r="M11" s="99"/>
      <c r="N11" s="99"/>
    </row>
    <row r="12" spans="1:18" s="20" customFormat="1" ht="13.5" x14ac:dyDescent="0.35">
      <c r="A12" s="55" t="str">
        <f>'Club of the Year Overall Points'!A12</f>
        <v>Papanui Toc H</v>
      </c>
      <c r="B12" s="138"/>
      <c r="C12" s="128"/>
      <c r="D12" s="128"/>
      <c r="E12" s="128"/>
      <c r="F12" s="128"/>
      <c r="G12" s="128"/>
      <c r="H12" s="139"/>
      <c r="I12" s="139"/>
      <c r="J12" s="96"/>
      <c r="K12" s="97"/>
      <c r="L12" s="98"/>
      <c r="M12" s="99"/>
      <c r="N12" s="99"/>
      <c r="O12" s="20" t="s">
        <v>40</v>
      </c>
    </row>
    <row r="13" spans="1:18" s="20" customFormat="1" ht="13.5" x14ac:dyDescent="0.35">
      <c r="A13" s="43" t="str">
        <f>'Club of the Year Overall Points'!A13</f>
        <v>Phoenix</v>
      </c>
      <c r="B13" s="21"/>
      <c r="C13" s="125"/>
      <c r="D13" s="125"/>
      <c r="E13" s="125"/>
      <c r="F13" s="125"/>
      <c r="G13" s="125"/>
      <c r="H13" s="137"/>
      <c r="I13" s="137"/>
      <c r="J13" s="96"/>
      <c r="K13" s="97"/>
      <c r="L13" s="98"/>
      <c r="M13" s="99"/>
      <c r="N13" s="99"/>
      <c r="O13" s="20" t="s">
        <v>41</v>
      </c>
    </row>
    <row r="14" spans="1:18" s="20" customFormat="1" ht="13.5" x14ac:dyDescent="0.35">
      <c r="A14" s="55" t="str">
        <f>'Club of the Year Overall Points'!A14</f>
        <v>Port Hills</v>
      </c>
      <c r="B14" s="138"/>
      <c r="C14" s="128"/>
      <c r="D14" s="128"/>
      <c r="E14" s="128"/>
      <c r="F14" s="128"/>
      <c r="G14" s="128"/>
      <c r="H14" s="139"/>
      <c r="I14" s="139"/>
      <c r="J14" s="96"/>
      <c r="K14" s="97"/>
      <c r="L14" s="98"/>
      <c r="M14" s="99"/>
      <c r="N14" s="99"/>
    </row>
    <row r="15" spans="1:18" s="20" customFormat="1" ht="13.5" x14ac:dyDescent="0.35">
      <c r="A15" s="43" t="str">
        <f>'Club of the Year Overall Points'!A15</f>
        <v>Run Timaru</v>
      </c>
      <c r="B15" s="21"/>
      <c r="C15" s="140"/>
      <c r="D15" s="140"/>
      <c r="E15" s="140"/>
      <c r="F15" s="125"/>
      <c r="G15" s="125"/>
      <c r="H15" s="137"/>
      <c r="I15" s="137"/>
      <c r="J15" s="96"/>
      <c r="K15" s="97"/>
      <c r="L15" s="98"/>
      <c r="M15" s="99"/>
      <c r="N15" s="99"/>
      <c r="O15" s="20" t="s">
        <v>39</v>
      </c>
    </row>
    <row r="16" spans="1:18" x14ac:dyDescent="0.45">
      <c r="A16" s="55" t="str">
        <f>'Club of the Year Overall Points'!A16</f>
        <v>Selwyn</v>
      </c>
      <c r="B16" s="138"/>
      <c r="C16" s="128"/>
      <c r="D16" s="128"/>
      <c r="E16" s="128"/>
      <c r="F16" s="128"/>
      <c r="G16" s="128"/>
      <c r="H16" s="139"/>
      <c r="I16" s="139"/>
      <c r="J16" s="96"/>
      <c r="K16" s="97"/>
      <c r="L16" s="98"/>
      <c r="M16" s="99"/>
      <c r="N16" s="99"/>
      <c r="O16" s="20" t="s">
        <v>42</v>
      </c>
    </row>
    <row r="17" spans="1:21" x14ac:dyDescent="0.45">
      <c r="A17" s="26" t="str">
        <f>'Club of the Year Overall Points'!A17</f>
        <v>Sumner</v>
      </c>
      <c r="B17" s="26"/>
      <c r="C17" s="131"/>
      <c r="D17" s="131"/>
      <c r="E17" s="131"/>
      <c r="F17" s="131"/>
      <c r="G17" s="131"/>
      <c r="H17" s="141"/>
      <c r="I17" s="141"/>
      <c r="J17" s="112"/>
      <c r="K17" s="113"/>
      <c r="L17" s="114"/>
      <c r="M17" s="115"/>
      <c r="N17" s="99"/>
      <c r="O17" s="20" t="s">
        <v>43</v>
      </c>
    </row>
    <row r="18" spans="1:21" x14ac:dyDescent="0.45">
      <c r="A18" s="55" t="str">
        <f>'Club of the Year Overall Points'!A18</f>
        <v>University of Canterbury</v>
      </c>
      <c r="B18" s="138"/>
      <c r="C18" s="128"/>
      <c r="D18" s="128"/>
      <c r="E18" s="128"/>
      <c r="F18" s="128"/>
      <c r="G18" s="128"/>
      <c r="H18" s="139"/>
      <c r="I18" s="139"/>
      <c r="J18" s="96"/>
      <c r="K18" s="113"/>
      <c r="L18" s="114"/>
      <c r="M18" s="115"/>
      <c r="N18" s="99"/>
      <c r="O18" s="20"/>
    </row>
    <row r="19" spans="1:21" x14ac:dyDescent="0.45">
      <c r="A19" s="26" t="str">
        <f>'Club of the Year Overall Points'!A19</f>
        <v>Whippets</v>
      </c>
      <c r="B19" s="26"/>
      <c r="C19" s="131"/>
      <c r="D19" s="131"/>
      <c r="E19" s="131"/>
      <c r="F19" s="131"/>
      <c r="G19" s="131"/>
      <c r="H19" s="141"/>
      <c r="I19" s="141"/>
      <c r="J19" s="112"/>
      <c r="K19" s="113"/>
      <c r="L19" s="114"/>
      <c r="M19" s="115"/>
      <c r="N19" s="99"/>
      <c r="O19" s="20"/>
    </row>
    <row r="20" spans="1:21" x14ac:dyDescent="0.45">
      <c r="A20" s="55" t="str">
        <f>'Club of the Year Overall Points'!A20</f>
        <v xml:space="preserve"> </v>
      </c>
      <c r="B20" s="138"/>
      <c r="C20" s="128"/>
      <c r="D20" s="128"/>
      <c r="E20" s="128"/>
      <c r="F20" s="128"/>
      <c r="G20" s="128"/>
      <c r="H20" s="139"/>
      <c r="I20" s="139"/>
      <c r="J20" s="96"/>
      <c r="K20" s="113"/>
      <c r="L20" s="114"/>
      <c r="M20" s="115"/>
      <c r="N20" s="99"/>
      <c r="O20" s="20"/>
    </row>
    <row r="21" spans="1:21" x14ac:dyDescent="0.45">
      <c r="A21" s="26" t="str">
        <f>'Club of the Year Overall Points'!A21</f>
        <v xml:space="preserve"> </v>
      </c>
      <c r="B21" s="26"/>
      <c r="C21" s="131"/>
      <c r="D21" s="131"/>
      <c r="E21" s="131"/>
      <c r="F21" s="131"/>
      <c r="G21" s="131"/>
      <c r="H21" s="141"/>
      <c r="I21" s="141"/>
      <c r="J21" s="112"/>
      <c r="K21" s="113"/>
      <c r="L21" s="114"/>
      <c r="M21" s="115"/>
      <c r="N21" s="99"/>
      <c r="O21" s="20"/>
    </row>
    <row r="22" spans="1:21" x14ac:dyDescent="0.45">
      <c r="A22" s="55" t="str">
        <f>'Club of the Year Overall Points'!A22</f>
        <v xml:space="preserve"> </v>
      </c>
      <c r="B22" s="138"/>
      <c r="C22" s="128"/>
      <c r="D22" s="128"/>
      <c r="E22" s="128"/>
      <c r="F22" s="128"/>
      <c r="G22" s="128"/>
      <c r="H22" s="139"/>
      <c r="I22" s="139"/>
      <c r="J22" s="96"/>
      <c r="K22" s="113"/>
      <c r="L22" s="114"/>
      <c r="M22" s="115"/>
      <c r="N22" s="99"/>
      <c r="O22" s="20"/>
    </row>
    <row r="23" spans="1:21" x14ac:dyDescent="0.45">
      <c r="A23" s="26" t="str">
        <f>'Club of the Year Overall Points'!A23</f>
        <v xml:space="preserve"> </v>
      </c>
      <c r="B23" s="26"/>
      <c r="C23" s="131"/>
      <c r="D23" s="131"/>
      <c r="E23" s="131"/>
      <c r="F23" s="131"/>
      <c r="G23" s="131"/>
      <c r="H23" s="141"/>
      <c r="I23" s="141"/>
      <c r="J23" s="112"/>
      <c r="K23" s="113"/>
      <c r="L23" s="114"/>
      <c r="M23" s="115"/>
      <c r="N23" s="99"/>
      <c r="O23" s="20"/>
    </row>
    <row r="24" spans="1:21" x14ac:dyDescent="0.45">
      <c r="A24" s="76"/>
      <c r="B24" s="76"/>
      <c r="C24" s="134"/>
      <c r="D24" s="134"/>
      <c r="E24" s="142"/>
      <c r="F24" s="134"/>
      <c r="G24" s="134"/>
      <c r="H24" s="143"/>
      <c r="I24" s="143"/>
      <c r="J24" s="119"/>
      <c r="K24" s="120"/>
      <c r="L24" s="121"/>
      <c r="M24" s="122"/>
      <c r="N24" s="122"/>
      <c r="O24" s="20" t="s">
        <v>46</v>
      </c>
    </row>
    <row r="25" spans="1:21" x14ac:dyDescent="0.45">
      <c r="L25" s="20"/>
    </row>
    <row r="28" spans="1:21" x14ac:dyDescent="0.45">
      <c r="R28" s="29" t="str">
        <f>+A1</f>
        <v>Lakeside Relay</v>
      </c>
      <c r="S28" s="30"/>
      <c r="T28" s="29" t="s">
        <v>119</v>
      </c>
      <c r="U28" s="30"/>
    </row>
    <row r="29" spans="1:21" x14ac:dyDescent="0.45">
      <c r="R29" s="30" t="s">
        <v>183</v>
      </c>
      <c r="S29" s="30" t="s">
        <v>1</v>
      </c>
      <c r="T29" s="30">
        <v>5</v>
      </c>
      <c r="U29" s="30" t="s">
        <v>184</v>
      </c>
    </row>
    <row r="30" spans="1:21" x14ac:dyDescent="0.45">
      <c r="R30" s="30" t="s">
        <v>185</v>
      </c>
      <c r="S30" s="30" t="s">
        <v>27</v>
      </c>
      <c r="T30" s="30" t="s">
        <v>204</v>
      </c>
      <c r="U30" s="30" t="s">
        <v>184</v>
      </c>
    </row>
    <row r="31" spans="1:21" x14ac:dyDescent="0.45">
      <c r="R31" s="30" t="s">
        <v>40</v>
      </c>
      <c r="S31" s="30" t="s">
        <v>24</v>
      </c>
      <c r="T31" s="30" t="s">
        <v>205</v>
      </c>
      <c r="U31" s="30" t="s">
        <v>184</v>
      </c>
    </row>
  </sheetData>
  <mergeCells count="2">
    <mergeCell ref="A1:K1"/>
    <mergeCell ref="B3:I3"/>
  </mergeCells>
  <pageMargins left="0.27986111111111101" right="0.34027777777777801" top="0.30972222222222201" bottom="0.30972222222222201" header="0.51180555555555496" footer="0.51180555555555496"/>
  <pageSetup paperSize="9" firstPageNumber="0" orientation="landscape" horizontalDpi="300" verticalDpi="30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E46C0A"/>
    <pageSetUpPr fitToPage="1"/>
  </sheetPr>
  <dimension ref="A1:S39"/>
  <sheetViews>
    <sheetView zoomScaleNormal="100" workbookViewId="0">
      <selection activeCell="J5" activeCellId="1" sqref="E6:E19 J5"/>
    </sheetView>
  </sheetViews>
  <sheetFormatPr defaultColWidth="8.53125" defaultRowHeight="14.25" x14ac:dyDescent="0.45"/>
  <cols>
    <col min="1" max="1" width="25" customWidth="1"/>
    <col min="2" max="2" width="16.46484375" customWidth="1"/>
    <col min="3" max="9" width="12.53125" customWidth="1"/>
    <col min="17" max="17" width="12.86328125" customWidth="1"/>
  </cols>
  <sheetData>
    <row r="1" spans="1:19" s="4" customFormat="1" ht="46.5" x14ac:dyDescent="1.4">
      <c r="A1" s="305" t="s">
        <v>206</v>
      </c>
      <c r="B1" s="305"/>
      <c r="C1" s="305"/>
      <c r="D1" s="305"/>
      <c r="E1" s="305"/>
      <c r="F1" s="305"/>
      <c r="G1" s="305"/>
      <c r="H1" s="305"/>
      <c r="I1" s="305"/>
      <c r="J1" s="305"/>
      <c r="K1" s="305"/>
    </row>
    <row r="3" spans="1:19" s="5" customFormat="1" ht="19.5" customHeight="1" x14ac:dyDescent="0.55000000000000004">
      <c r="A3" s="5" t="s">
        <v>4</v>
      </c>
      <c r="B3" s="296" t="s">
        <v>71</v>
      </c>
      <c r="C3" s="296"/>
      <c r="D3" s="296"/>
      <c r="E3" s="296"/>
      <c r="F3" s="296"/>
      <c r="G3" s="296"/>
      <c r="H3" s="296"/>
      <c r="I3" s="296"/>
      <c r="J3" s="6"/>
      <c r="K3" s="6"/>
      <c r="L3" s="6"/>
      <c r="M3" s="6"/>
      <c r="N3" s="6"/>
      <c r="O3" s="6"/>
      <c r="P3" s="6"/>
      <c r="Q3" s="6"/>
      <c r="R3" s="6"/>
      <c r="S3" s="6"/>
    </row>
    <row r="4" spans="1:19" s="92" customFormat="1" ht="84.75" customHeight="1" x14ac:dyDescent="0.45">
      <c r="A4" s="91"/>
      <c r="B4" s="136" t="s">
        <v>72</v>
      </c>
      <c r="C4" s="39" t="s">
        <v>73</v>
      </c>
      <c r="D4" s="39" t="s">
        <v>207</v>
      </c>
      <c r="E4" s="39" t="s">
        <v>208</v>
      </c>
      <c r="F4" s="39" t="s">
        <v>209</v>
      </c>
      <c r="G4" s="39" t="s">
        <v>210</v>
      </c>
      <c r="H4" s="39" t="s">
        <v>211</v>
      </c>
      <c r="I4" s="39" t="s">
        <v>212</v>
      </c>
      <c r="J4" s="42" t="s">
        <v>89</v>
      </c>
      <c r="K4" s="42" t="s">
        <v>90</v>
      </c>
      <c r="L4" s="42" t="s">
        <v>91</v>
      </c>
      <c r="M4" s="42" t="s">
        <v>92</v>
      </c>
      <c r="N4" s="42" t="s">
        <v>93</v>
      </c>
    </row>
    <row r="5" spans="1:19" s="20" customFormat="1" ht="13.5" x14ac:dyDescent="0.35">
      <c r="A5" s="43" t="str">
        <f>'Club of the Year Overall Points'!A5</f>
        <v>Ashburton</v>
      </c>
      <c r="B5" s="123"/>
      <c r="C5" s="125"/>
      <c r="D5" s="125"/>
      <c r="E5" s="125"/>
      <c r="F5" s="185"/>
      <c r="G5" s="186"/>
      <c r="H5" s="187"/>
      <c r="I5" s="185"/>
      <c r="J5" s="96"/>
      <c r="K5" s="97"/>
      <c r="L5" s="98"/>
      <c r="M5" s="99"/>
      <c r="N5" s="99"/>
    </row>
    <row r="6" spans="1:19" s="20" customFormat="1" ht="13.5" x14ac:dyDescent="0.35">
      <c r="A6" s="55" t="str">
        <f>'Club of the Year Overall Points'!A6</f>
        <v>Christchurch Avon</v>
      </c>
      <c r="B6" s="126"/>
      <c r="C6" s="128"/>
      <c r="D6" s="128"/>
      <c r="E6" s="128"/>
      <c r="F6" s="188"/>
      <c r="G6" s="188"/>
      <c r="H6" s="188"/>
      <c r="I6" s="188"/>
      <c r="J6" s="96"/>
      <c r="K6" s="97"/>
      <c r="L6" s="98"/>
      <c r="M6" s="99"/>
      <c r="N6" s="99"/>
      <c r="O6" s="20" t="s">
        <v>38</v>
      </c>
    </row>
    <row r="7" spans="1:19" s="20" customFormat="1" ht="13.5" x14ac:dyDescent="0.35">
      <c r="A7" s="43" t="str">
        <f>'Club of the Year Overall Points'!A7</f>
        <v>DGRS</v>
      </c>
      <c r="B7" s="123"/>
      <c r="C7" s="125"/>
      <c r="D7" s="125"/>
      <c r="E7" s="125"/>
      <c r="F7" s="185"/>
      <c r="G7" s="185"/>
      <c r="H7" s="185"/>
      <c r="I7" s="185"/>
      <c r="J7" s="96"/>
      <c r="K7" s="97"/>
      <c r="L7" s="98"/>
      <c r="M7" s="99"/>
      <c r="N7" s="99"/>
      <c r="O7" s="20" t="s">
        <v>39</v>
      </c>
    </row>
    <row r="8" spans="1:19" s="20" customFormat="1" ht="13.5" x14ac:dyDescent="0.35">
      <c r="A8" s="55" t="str">
        <f>'Club of the Year Overall Points'!A8</f>
        <v>Methodist</v>
      </c>
      <c r="B8" s="126"/>
      <c r="C8" s="128"/>
      <c r="D8" s="128"/>
      <c r="E8" s="128"/>
      <c r="F8" s="188"/>
      <c r="G8" s="188"/>
      <c r="H8" s="188"/>
      <c r="I8" s="188"/>
      <c r="J8" s="96"/>
      <c r="K8" s="97"/>
      <c r="L8" s="98"/>
      <c r="M8" s="99"/>
      <c r="N8" s="99"/>
    </row>
    <row r="9" spans="1:19" s="20" customFormat="1" ht="13.5" x14ac:dyDescent="0.35">
      <c r="A9" s="43" t="str">
        <f>'Club of the Year Overall Points'!A9</f>
        <v>New Brighton/Olympic</v>
      </c>
      <c r="B9" s="123"/>
      <c r="C9" s="125"/>
      <c r="D9" s="125"/>
      <c r="E9" s="125"/>
      <c r="F9" s="185"/>
      <c r="G9" s="186"/>
      <c r="H9" s="186"/>
      <c r="I9" s="185"/>
      <c r="J9" s="96"/>
      <c r="K9" s="97"/>
      <c r="L9" s="98"/>
      <c r="M9" s="99"/>
      <c r="N9" s="99"/>
    </row>
    <row r="10" spans="1:19" s="20" customFormat="1" ht="13.5" x14ac:dyDescent="0.35">
      <c r="A10" s="55" t="str">
        <f>'Club of the Year Overall Points'!A10</f>
        <v>North Canterbury</v>
      </c>
      <c r="B10" s="126"/>
      <c r="C10" s="128"/>
      <c r="D10" s="128"/>
      <c r="E10" s="128"/>
      <c r="F10" s="188"/>
      <c r="G10" s="188"/>
      <c r="H10" s="188"/>
      <c r="I10" s="188"/>
      <c r="J10" s="96"/>
      <c r="K10" s="97"/>
      <c r="L10" s="98"/>
      <c r="M10" s="99"/>
      <c r="N10" s="99"/>
      <c r="O10" s="20" t="s">
        <v>46</v>
      </c>
    </row>
    <row r="11" spans="1:19" s="20" customFormat="1" ht="13.5" x14ac:dyDescent="0.35">
      <c r="A11" s="43" t="str">
        <f>'Club of the Year Overall Points'!A11</f>
        <v>Old Boys</v>
      </c>
      <c r="B11" s="123"/>
      <c r="C11" s="125"/>
      <c r="D11" s="125"/>
      <c r="E11" s="125"/>
      <c r="F11" s="185"/>
      <c r="G11" s="185"/>
      <c r="H11" s="185"/>
      <c r="I11" s="185"/>
      <c r="J11" s="96"/>
      <c r="K11" s="97"/>
      <c r="L11" s="98"/>
      <c r="M11" s="99"/>
      <c r="N11" s="99"/>
    </row>
    <row r="12" spans="1:19" s="20" customFormat="1" ht="13.5" x14ac:dyDescent="0.35">
      <c r="A12" s="55" t="str">
        <f>'Club of the Year Overall Points'!A12</f>
        <v>Papanui Toc H</v>
      </c>
      <c r="B12" s="126"/>
      <c r="C12" s="128"/>
      <c r="D12" s="128"/>
      <c r="E12" s="128"/>
      <c r="F12" s="188"/>
      <c r="G12" s="188"/>
      <c r="H12" s="188"/>
      <c r="I12" s="188"/>
      <c r="J12" s="96"/>
      <c r="K12" s="97"/>
      <c r="L12" s="98"/>
      <c r="M12" s="99"/>
      <c r="N12" s="99"/>
      <c r="O12" s="20" t="s">
        <v>41</v>
      </c>
    </row>
    <row r="13" spans="1:19" s="20" customFormat="1" ht="13.5" x14ac:dyDescent="0.35">
      <c r="A13" s="43" t="str">
        <f>'Club of the Year Overall Points'!A13</f>
        <v>Phoenix</v>
      </c>
      <c r="B13" s="123"/>
      <c r="C13" s="125"/>
      <c r="D13" s="125"/>
      <c r="E13" s="125"/>
      <c r="F13" s="185"/>
      <c r="G13" s="185"/>
      <c r="H13" s="185"/>
      <c r="I13" s="185"/>
      <c r="J13" s="96"/>
      <c r="K13" s="97"/>
      <c r="L13" s="98"/>
      <c r="M13" s="99"/>
      <c r="N13" s="99"/>
      <c r="O13" s="20" t="s">
        <v>40</v>
      </c>
    </row>
    <row r="14" spans="1:19" s="20" customFormat="1" ht="13.5" x14ac:dyDescent="0.35">
      <c r="A14" s="55" t="str">
        <f>'Club of the Year Overall Points'!A14</f>
        <v>Port Hills</v>
      </c>
      <c r="B14" s="126"/>
      <c r="C14" s="128"/>
      <c r="D14" s="128"/>
      <c r="E14" s="128"/>
      <c r="F14" s="188"/>
      <c r="G14" s="188"/>
      <c r="H14" s="188"/>
      <c r="I14" s="188"/>
      <c r="J14" s="96"/>
      <c r="K14" s="97"/>
      <c r="L14" s="98"/>
      <c r="M14" s="99"/>
      <c r="N14" s="99"/>
    </row>
    <row r="15" spans="1:19" x14ac:dyDescent="0.45">
      <c r="A15" s="43" t="str">
        <f>'Club of the Year Overall Points'!A15</f>
        <v>Run Timaru</v>
      </c>
      <c r="B15" s="123"/>
      <c r="C15" s="125"/>
      <c r="D15" s="125"/>
      <c r="E15" s="125"/>
      <c r="F15" s="185"/>
      <c r="G15" s="185"/>
      <c r="H15" s="185"/>
      <c r="I15" s="185"/>
      <c r="J15" s="96"/>
      <c r="K15" s="97"/>
      <c r="L15" s="98"/>
      <c r="M15" s="99"/>
      <c r="N15" s="99"/>
      <c r="O15" s="20" t="s">
        <v>42</v>
      </c>
    </row>
    <row r="16" spans="1:19" x14ac:dyDescent="0.45">
      <c r="A16" s="55" t="str">
        <f>'Club of the Year Overall Points'!A16</f>
        <v>Selwyn</v>
      </c>
      <c r="B16" s="126"/>
      <c r="C16" s="128"/>
      <c r="D16" s="128"/>
      <c r="E16" s="128"/>
      <c r="F16" s="188"/>
      <c r="G16" s="188"/>
      <c r="H16" s="188"/>
      <c r="I16" s="188"/>
      <c r="J16" s="96"/>
      <c r="K16" s="97"/>
      <c r="L16" s="98"/>
      <c r="M16" s="99"/>
      <c r="N16" s="99"/>
      <c r="O16" s="20" t="s">
        <v>45</v>
      </c>
    </row>
    <row r="17" spans="1:18" x14ac:dyDescent="0.45">
      <c r="A17" s="26" t="str">
        <f>'Club of the Year Overall Points'!A17</f>
        <v>Sumner</v>
      </c>
      <c r="B17" s="129"/>
      <c r="C17" s="131"/>
      <c r="D17" s="131"/>
      <c r="E17" s="131"/>
      <c r="F17" s="189"/>
      <c r="G17" s="189"/>
      <c r="H17" s="189"/>
      <c r="I17" s="189"/>
      <c r="J17" s="112"/>
      <c r="K17" s="113"/>
      <c r="L17" s="114"/>
      <c r="M17" s="115"/>
      <c r="N17" s="115"/>
      <c r="O17" s="20" t="s">
        <v>43</v>
      </c>
    </row>
    <row r="18" spans="1:18" x14ac:dyDescent="0.45">
      <c r="A18" s="55" t="str">
        <f>'Club of the Year Overall Points'!A18</f>
        <v>University of Canterbury</v>
      </c>
      <c r="B18" s="126"/>
      <c r="C18" s="128"/>
      <c r="D18" s="128"/>
      <c r="E18" s="128"/>
      <c r="F18" s="188"/>
      <c r="G18" s="188"/>
      <c r="H18" s="188"/>
      <c r="I18" s="188"/>
      <c r="J18" s="96"/>
      <c r="K18" s="113"/>
      <c r="L18" s="114"/>
      <c r="M18" s="115"/>
      <c r="N18" s="115"/>
      <c r="O18" s="20"/>
    </row>
    <row r="19" spans="1:18" x14ac:dyDescent="0.45">
      <c r="A19" s="26" t="str">
        <f>'Club of the Year Overall Points'!A19</f>
        <v>Whippets</v>
      </c>
      <c r="B19" s="129"/>
      <c r="C19" s="131"/>
      <c r="D19" s="131"/>
      <c r="E19" s="131"/>
      <c r="F19" s="189"/>
      <c r="G19" s="189"/>
      <c r="H19" s="189"/>
      <c r="I19" s="189"/>
      <c r="J19" s="112"/>
      <c r="K19" s="113"/>
      <c r="L19" s="114"/>
      <c r="M19" s="115"/>
      <c r="N19" s="115"/>
      <c r="O19" s="20"/>
    </row>
    <row r="20" spans="1:18" x14ac:dyDescent="0.45">
      <c r="A20" s="55" t="str">
        <f>'Club of the Year Overall Points'!A20</f>
        <v xml:space="preserve"> </v>
      </c>
      <c r="B20" s="126"/>
      <c r="C20" s="128"/>
      <c r="D20" s="128"/>
      <c r="E20" s="128"/>
      <c r="F20" s="188"/>
      <c r="G20" s="188"/>
      <c r="H20" s="188"/>
      <c r="I20" s="188"/>
      <c r="J20" s="96"/>
      <c r="K20" s="113"/>
      <c r="L20" s="114"/>
      <c r="M20" s="115"/>
      <c r="N20" s="115"/>
      <c r="O20" s="20"/>
    </row>
    <row r="21" spans="1:18" x14ac:dyDescent="0.45">
      <c r="A21" s="26" t="str">
        <f>'Club of the Year Overall Points'!A21</f>
        <v xml:space="preserve"> </v>
      </c>
      <c r="B21" s="129"/>
      <c r="C21" s="131"/>
      <c r="D21" s="131"/>
      <c r="E21" s="131"/>
      <c r="F21" s="189"/>
      <c r="G21" s="189"/>
      <c r="H21" s="189"/>
      <c r="I21" s="189"/>
      <c r="J21" s="112"/>
      <c r="K21" s="113"/>
      <c r="L21" s="114"/>
      <c r="M21" s="115"/>
      <c r="N21" s="115"/>
      <c r="O21" s="20"/>
    </row>
    <row r="22" spans="1:18" x14ac:dyDescent="0.45">
      <c r="A22" s="55" t="str">
        <f>'Club of the Year Overall Points'!A22</f>
        <v xml:space="preserve"> </v>
      </c>
      <c r="B22" s="126"/>
      <c r="C22" s="128"/>
      <c r="D22" s="128"/>
      <c r="E22" s="128"/>
      <c r="F22" s="188"/>
      <c r="G22" s="188"/>
      <c r="H22" s="188"/>
      <c r="I22" s="188"/>
      <c r="J22" s="96"/>
      <c r="K22" s="113"/>
      <c r="L22" s="114"/>
      <c r="M22" s="115"/>
      <c r="N22" s="115"/>
      <c r="O22" s="20"/>
    </row>
    <row r="23" spans="1:18" x14ac:dyDescent="0.45">
      <c r="A23" s="26" t="str">
        <f>'Club of the Year Overall Points'!A23</f>
        <v xml:space="preserve"> </v>
      </c>
      <c r="B23" s="129"/>
      <c r="C23" s="131"/>
      <c r="D23" s="131"/>
      <c r="E23" s="131"/>
      <c r="F23" s="189"/>
      <c r="G23" s="189"/>
      <c r="H23" s="189"/>
      <c r="I23" s="189"/>
      <c r="J23" s="112"/>
      <c r="K23" s="113"/>
      <c r="L23" s="114"/>
      <c r="M23" s="115"/>
      <c r="N23" s="115"/>
      <c r="O23" s="20"/>
    </row>
    <row r="24" spans="1:18" x14ac:dyDescent="0.45">
      <c r="A24" s="76"/>
      <c r="B24" s="132"/>
      <c r="C24" s="134"/>
      <c r="D24" s="134"/>
      <c r="E24" s="134"/>
      <c r="F24" s="190"/>
      <c r="G24" s="190"/>
      <c r="H24" s="190"/>
      <c r="I24" s="190"/>
      <c r="J24" s="119"/>
      <c r="K24" s="120"/>
      <c r="L24" s="121"/>
      <c r="M24" s="122"/>
      <c r="N24" s="122"/>
      <c r="O24" s="20" t="s">
        <v>44</v>
      </c>
      <c r="Q24" s="20"/>
    </row>
    <row r="25" spans="1:18" x14ac:dyDescent="0.45">
      <c r="B25" s="191"/>
      <c r="C25" s="191"/>
      <c r="D25" s="191"/>
      <c r="E25" s="191"/>
      <c r="F25" s="191"/>
      <c r="G25" s="191"/>
      <c r="H25" s="191"/>
      <c r="I25" s="191"/>
      <c r="J25" s="191"/>
      <c r="K25" s="191"/>
      <c r="L25" s="191"/>
    </row>
    <row r="27" spans="1:18" x14ac:dyDescent="0.45">
      <c r="B27" s="192"/>
      <c r="P27" s="29" t="str">
        <f>+A1</f>
        <v>Governors Bay / PH U18</v>
      </c>
      <c r="Q27" s="30"/>
      <c r="R27" s="87" t="s">
        <v>119</v>
      </c>
    </row>
    <row r="28" spans="1:18" x14ac:dyDescent="0.45">
      <c r="B28" s="193"/>
      <c r="P28" s="30" t="s">
        <v>183</v>
      </c>
      <c r="Q28" s="30" t="str">
        <f>A6</f>
        <v>Christchurch Avon</v>
      </c>
      <c r="R28" s="30">
        <v>5</v>
      </c>
    </row>
    <row r="29" spans="1:18" x14ac:dyDescent="0.45">
      <c r="B29" s="192"/>
      <c r="P29" s="30" t="s">
        <v>185</v>
      </c>
      <c r="Q29" s="30" t="str">
        <f>A7</f>
        <v>DGRS</v>
      </c>
      <c r="R29" s="30">
        <v>7</v>
      </c>
    </row>
    <row r="30" spans="1:18" x14ac:dyDescent="0.45">
      <c r="B30" s="192"/>
      <c r="P30" s="30" t="s">
        <v>40</v>
      </c>
      <c r="Q30" s="30" t="str">
        <f>A13</f>
        <v>Phoenix</v>
      </c>
      <c r="R30" s="30">
        <v>11</v>
      </c>
    </row>
    <row r="31" spans="1:18" x14ac:dyDescent="0.45">
      <c r="B31" s="192"/>
    </row>
    <row r="32" spans="1:18" x14ac:dyDescent="0.45">
      <c r="B32" s="192"/>
    </row>
    <row r="33" spans="2:2" x14ac:dyDescent="0.45">
      <c r="B33" s="192"/>
    </row>
    <row r="34" spans="2:2" x14ac:dyDescent="0.45">
      <c r="B34" s="192"/>
    </row>
    <row r="35" spans="2:2" ht="16.5" customHeight="1" x14ac:dyDescent="0.45">
      <c r="B35" s="192"/>
    </row>
    <row r="36" spans="2:2" x14ac:dyDescent="0.45">
      <c r="B36" s="192"/>
    </row>
    <row r="37" spans="2:2" x14ac:dyDescent="0.45">
      <c r="B37" s="192"/>
    </row>
    <row r="38" spans="2:2" x14ac:dyDescent="0.45">
      <c r="B38" s="192"/>
    </row>
    <row r="39" spans="2:2" x14ac:dyDescent="0.45">
      <c r="B39" s="192"/>
    </row>
  </sheetData>
  <mergeCells count="2">
    <mergeCell ref="A1:K1"/>
    <mergeCell ref="B3:I3"/>
  </mergeCells>
  <pageMargins left="0.7" right="0.7" top="0.3" bottom="0.75" header="0.51180555555555496" footer="0.51180555555555496"/>
  <pageSetup paperSize="9" firstPageNumber="0" fitToHeight="0" orientation="landscape" horizontalDpi="300" verticalDpi="30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7030A0"/>
    <pageSetUpPr fitToPage="1"/>
  </sheetPr>
  <dimension ref="A1:T39"/>
  <sheetViews>
    <sheetView zoomScaleNormal="100" workbookViewId="0">
      <selection activeCell="A2" activeCellId="1" sqref="E6:E19 A2"/>
    </sheetView>
  </sheetViews>
  <sheetFormatPr defaultColWidth="8.53125" defaultRowHeight="14.25" x14ac:dyDescent="0.45"/>
  <cols>
    <col min="1" max="1" width="25" customWidth="1"/>
    <col min="2" max="10" width="12.53125" customWidth="1"/>
    <col min="18" max="18" width="20.46484375" customWidth="1"/>
  </cols>
  <sheetData>
    <row r="1" spans="1:20" s="4" customFormat="1" ht="46.5" x14ac:dyDescent="1.4">
      <c r="A1" s="306" t="s">
        <v>55</v>
      </c>
      <c r="B1" s="306"/>
      <c r="C1" s="306"/>
      <c r="D1" s="306"/>
      <c r="E1" s="306"/>
      <c r="F1" s="306"/>
      <c r="G1" s="306"/>
      <c r="H1" s="306"/>
      <c r="I1" s="306"/>
      <c r="J1" s="306"/>
      <c r="K1" s="306"/>
      <c r="L1" s="306"/>
    </row>
    <row r="3" spans="1:20" s="5" customFormat="1" ht="19.5" customHeight="1" x14ac:dyDescent="0.55000000000000004">
      <c r="A3" s="5" t="s">
        <v>4</v>
      </c>
      <c r="B3" s="296" t="s">
        <v>71</v>
      </c>
      <c r="C3" s="296"/>
      <c r="D3" s="296"/>
      <c r="E3" s="296"/>
      <c r="F3" s="296"/>
      <c r="G3" s="296"/>
      <c r="H3" s="296"/>
      <c r="I3" s="296"/>
      <c r="J3" s="296"/>
      <c r="K3" s="6"/>
      <c r="L3" s="6"/>
      <c r="M3" s="6"/>
      <c r="N3" s="6"/>
      <c r="O3" s="6"/>
      <c r="P3" s="6"/>
      <c r="Q3" s="6"/>
      <c r="R3" s="6"/>
      <c r="S3" s="6"/>
      <c r="T3" s="6"/>
    </row>
    <row r="4" spans="1:20" s="92" customFormat="1" ht="69" customHeight="1" x14ac:dyDescent="0.45">
      <c r="A4" s="91"/>
      <c r="B4" s="136" t="s">
        <v>72</v>
      </c>
      <c r="C4" s="39" t="s">
        <v>73</v>
      </c>
      <c r="D4" s="39" t="s">
        <v>213</v>
      </c>
      <c r="E4" s="39" t="s">
        <v>214</v>
      </c>
      <c r="F4" s="39" t="s">
        <v>215</v>
      </c>
      <c r="G4" s="39" t="s">
        <v>216</v>
      </c>
      <c r="H4" s="39" t="s">
        <v>217</v>
      </c>
      <c r="I4" s="39" t="s">
        <v>121</v>
      </c>
      <c r="J4" s="39" t="s">
        <v>218</v>
      </c>
      <c r="K4" s="42" t="s">
        <v>89</v>
      </c>
      <c r="L4" s="42" t="s">
        <v>90</v>
      </c>
      <c r="M4" s="42" t="s">
        <v>91</v>
      </c>
      <c r="N4" s="42" t="s">
        <v>92</v>
      </c>
      <c r="O4" s="42" t="s">
        <v>93</v>
      </c>
    </row>
    <row r="5" spans="1:20" s="20" customFormat="1" ht="13.5" x14ac:dyDescent="0.35">
      <c r="A5" s="43" t="str">
        <f>'Club of the Year Overall Points'!A5</f>
        <v>Ashburton</v>
      </c>
      <c r="B5" s="123"/>
      <c r="C5" s="125"/>
      <c r="D5" s="125"/>
      <c r="E5" s="125"/>
      <c r="F5" s="125"/>
      <c r="G5" s="163"/>
      <c r="H5" s="194"/>
      <c r="I5" s="194"/>
      <c r="J5" s="125"/>
      <c r="K5" s="96"/>
      <c r="L5" s="97"/>
      <c r="M5" s="98"/>
      <c r="N5" s="99"/>
      <c r="O5" s="99"/>
    </row>
    <row r="6" spans="1:20" s="20" customFormat="1" ht="13.5" x14ac:dyDescent="0.35">
      <c r="A6" s="55" t="str">
        <f>'Club of the Year Overall Points'!A6</f>
        <v>Christchurch Avon</v>
      </c>
      <c r="B6" s="126"/>
      <c r="C6" s="128"/>
      <c r="D6" s="128"/>
      <c r="E6" s="128"/>
      <c r="F6" s="128"/>
      <c r="G6" s="128"/>
      <c r="H6" s="128"/>
      <c r="I6" s="128"/>
      <c r="J6" s="128"/>
      <c r="K6" s="96"/>
      <c r="L6" s="97"/>
      <c r="M6" s="98"/>
      <c r="N6" s="99"/>
      <c r="O6" s="99"/>
      <c r="P6" s="20" t="s">
        <v>40</v>
      </c>
    </row>
    <row r="7" spans="1:20" s="20" customFormat="1" ht="13.5" x14ac:dyDescent="0.35">
      <c r="A7" s="43" t="str">
        <f>'Club of the Year Overall Points'!A7</f>
        <v>DGRS</v>
      </c>
      <c r="B7" s="123"/>
      <c r="C7" s="125"/>
      <c r="D7" s="125"/>
      <c r="E7" s="125"/>
      <c r="F7" s="125"/>
      <c r="G7" s="125"/>
      <c r="H7" s="125"/>
      <c r="I7" s="125"/>
      <c r="J7" s="125"/>
      <c r="K7" s="96"/>
      <c r="L7" s="97"/>
      <c r="M7" s="98"/>
      <c r="N7" s="99"/>
      <c r="O7" s="99"/>
      <c r="P7" s="20" t="s">
        <v>38</v>
      </c>
    </row>
    <row r="8" spans="1:20" s="20" customFormat="1" ht="13.5" x14ac:dyDescent="0.35">
      <c r="A8" s="55" t="str">
        <f>'Club of the Year Overall Points'!A8</f>
        <v>Methodist</v>
      </c>
      <c r="B8" s="126"/>
      <c r="C8" s="128"/>
      <c r="D8" s="128"/>
      <c r="E8" s="128"/>
      <c r="F8" s="128"/>
      <c r="G8" s="128"/>
      <c r="H8" s="128"/>
      <c r="I8" s="128"/>
      <c r="J8" s="128"/>
      <c r="K8" s="96"/>
      <c r="L8" s="97"/>
      <c r="M8" s="98"/>
      <c r="N8" s="99"/>
      <c r="O8" s="99"/>
      <c r="P8" s="20" t="s">
        <v>47</v>
      </c>
    </row>
    <row r="9" spans="1:20" s="20" customFormat="1" ht="13.5" x14ac:dyDescent="0.35">
      <c r="A9" s="43" t="str">
        <f>'Club of the Year Overall Points'!A9</f>
        <v>New Brighton/Olympic</v>
      </c>
      <c r="B9" s="123"/>
      <c r="C9" s="125"/>
      <c r="D9" s="125"/>
      <c r="E9" s="125"/>
      <c r="F9" s="125"/>
      <c r="G9" s="163"/>
      <c r="H9" s="163"/>
      <c r="I9" s="163"/>
      <c r="J9" s="125"/>
      <c r="K9" s="96"/>
      <c r="L9" s="97"/>
      <c r="M9" s="98"/>
      <c r="N9" s="99"/>
      <c r="O9" s="99"/>
      <c r="P9" s="20" t="s">
        <v>45</v>
      </c>
    </row>
    <row r="10" spans="1:20" s="20" customFormat="1" ht="13.5" x14ac:dyDescent="0.35">
      <c r="A10" s="55" t="str">
        <f>'Club of the Year Overall Points'!A10</f>
        <v>North Canterbury</v>
      </c>
      <c r="B10" s="126"/>
      <c r="C10" s="128"/>
      <c r="D10" s="128"/>
      <c r="E10" s="128"/>
      <c r="F10" s="128"/>
      <c r="G10" s="128"/>
      <c r="H10" s="128"/>
      <c r="I10" s="128"/>
      <c r="J10" s="128"/>
      <c r="K10" s="96"/>
      <c r="L10" s="97"/>
      <c r="M10" s="98"/>
      <c r="N10" s="99"/>
      <c r="O10" s="99"/>
    </row>
    <row r="11" spans="1:20" s="20" customFormat="1" ht="13.5" x14ac:dyDescent="0.35">
      <c r="A11" s="43" t="str">
        <f>'Club of the Year Overall Points'!A11</f>
        <v>Old Boys</v>
      </c>
      <c r="B11" s="123"/>
      <c r="C11" s="125"/>
      <c r="D11" s="125"/>
      <c r="E11" s="125"/>
      <c r="F11" s="125"/>
      <c r="G11" s="125"/>
      <c r="H11" s="125"/>
      <c r="I11" s="125"/>
      <c r="J11" s="125"/>
      <c r="K11" s="96"/>
      <c r="L11" s="97"/>
      <c r="M11" s="98"/>
      <c r="N11" s="99"/>
      <c r="O11" s="99"/>
    </row>
    <row r="12" spans="1:20" s="20" customFormat="1" ht="13.5" x14ac:dyDescent="0.35">
      <c r="A12" s="55" t="str">
        <f>'Club of the Year Overall Points'!A12</f>
        <v>Papanui Toc H</v>
      </c>
      <c r="B12" s="126"/>
      <c r="C12" s="128"/>
      <c r="D12" s="128"/>
      <c r="E12" s="128"/>
      <c r="F12" s="128"/>
      <c r="G12" s="128"/>
      <c r="H12" s="128"/>
      <c r="I12" s="128"/>
      <c r="J12" s="128"/>
      <c r="K12" s="96"/>
      <c r="L12" s="97"/>
      <c r="M12" s="98"/>
      <c r="N12" s="99"/>
      <c r="O12" s="99"/>
      <c r="P12" s="20" t="s">
        <v>44</v>
      </c>
    </row>
    <row r="13" spans="1:20" s="20" customFormat="1" ht="13.5" x14ac:dyDescent="0.35">
      <c r="A13" s="43" t="str">
        <f>'Club of the Year Overall Points'!A13</f>
        <v>Phoenix</v>
      </c>
      <c r="B13" s="123"/>
      <c r="C13" s="125"/>
      <c r="D13" s="125"/>
      <c r="E13" s="125"/>
      <c r="F13" s="125"/>
      <c r="G13" s="125"/>
      <c r="H13" s="125"/>
      <c r="I13" s="125"/>
      <c r="J13" s="125"/>
      <c r="K13" s="96"/>
      <c r="L13" s="97"/>
      <c r="M13" s="98"/>
      <c r="N13" s="99"/>
      <c r="O13" s="99"/>
      <c r="P13" s="20" t="s">
        <v>43</v>
      </c>
    </row>
    <row r="14" spans="1:20" x14ac:dyDescent="0.45">
      <c r="A14" s="55" t="str">
        <f>'Club of the Year Overall Points'!A14</f>
        <v>Port Hills</v>
      </c>
      <c r="B14" s="126"/>
      <c r="C14" s="128"/>
      <c r="D14" s="128"/>
      <c r="E14" s="128"/>
      <c r="F14" s="128"/>
      <c r="G14" s="128"/>
      <c r="H14" s="128"/>
      <c r="I14" s="128"/>
      <c r="J14" s="128"/>
      <c r="K14" s="96"/>
      <c r="L14" s="97"/>
      <c r="M14" s="98"/>
      <c r="N14" s="99"/>
      <c r="O14" s="99"/>
      <c r="P14" s="20" t="s">
        <v>41</v>
      </c>
    </row>
    <row r="15" spans="1:20" x14ac:dyDescent="0.45">
      <c r="A15" s="43" t="str">
        <f>'Club of the Year Overall Points'!A15</f>
        <v>Run Timaru</v>
      </c>
      <c r="B15" s="123"/>
      <c r="C15" s="125"/>
      <c r="D15" s="125"/>
      <c r="E15" s="125"/>
      <c r="F15" s="125"/>
      <c r="G15" s="125"/>
      <c r="H15" s="125"/>
      <c r="I15" s="125"/>
      <c r="J15" s="125"/>
      <c r="K15" s="96"/>
      <c r="L15" s="97"/>
      <c r="M15" s="98"/>
      <c r="N15" s="99"/>
      <c r="O15" s="99"/>
      <c r="P15" s="20" t="s">
        <v>46</v>
      </c>
      <c r="R15" s="20"/>
    </row>
    <row r="16" spans="1:20" x14ac:dyDescent="0.45">
      <c r="A16" s="55" t="str">
        <f>'Club of the Year Overall Points'!A16</f>
        <v>Selwyn</v>
      </c>
      <c r="B16" s="126"/>
      <c r="C16" s="128"/>
      <c r="D16" s="128"/>
      <c r="E16" s="128"/>
      <c r="F16" s="128"/>
      <c r="G16" s="128"/>
      <c r="H16" s="128"/>
      <c r="I16" s="128"/>
      <c r="J16" s="128"/>
      <c r="K16" s="96"/>
      <c r="L16" s="97"/>
      <c r="M16" s="98"/>
      <c r="N16" s="99"/>
      <c r="O16" s="99"/>
      <c r="P16" s="20" t="s">
        <v>42</v>
      </c>
    </row>
    <row r="17" spans="1:20" x14ac:dyDescent="0.45">
      <c r="A17" s="26" t="str">
        <f>'Club of the Year Overall Points'!A17</f>
        <v>Sumner</v>
      </c>
      <c r="B17" s="129"/>
      <c r="C17" s="131"/>
      <c r="D17" s="131"/>
      <c r="E17" s="125"/>
      <c r="F17" s="131"/>
      <c r="G17" s="131"/>
      <c r="H17" s="131"/>
      <c r="I17" s="131"/>
      <c r="J17" s="131"/>
      <c r="K17" s="112"/>
      <c r="L17" s="113"/>
      <c r="M17" s="114"/>
      <c r="N17" s="115"/>
      <c r="O17" s="99"/>
      <c r="P17" s="20" t="s">
        <v>39</v>
      </c>
    </row>
    <row r="18" spans="1:20" x14ac:dyDescent="0.45">
      <c r="A18" s="55" t="str">
        <f>'Club of the Year Overall Points'!A18</f>
        <v>University of Canterbury</v>
      </c>
      <c r="B18" s="126"/>
      <c r="C18" s="128"/>
      <c r="D18" s="128"/>
      <c r="E18" s="128"/>
      <c r="F18" s="128"/>
      <c r="G18" s="128"/>
      <c r="H18" s="128"/>
      <c r="I18" s="128"/>
      <c r="J18" s="128"/>
      <c r="K18" s="96"/>
      <c r="L18" s="113"/>
      <c r="M18" s="114"/>
      <c r="N18" s="115"/>
      <c r="O18" s="99"/>
      <c r="P18" s="20"/>
    </row>
    <row r="19" spans="1:20" x14ac:dyDescent="0.45">
      <c r="A19" s="26" t="str">
        <f>'Club of the Year Overall Points'!A19</f>
        <v>Whippets</v>
      </c>
      <c r="B19" s="129"/>
      <c r="C19" s="131"/>
      <c r="D19" s="131"/>
      <c r="E19" s="125"/>
      <c r="F19" s="131"/>
      <c r="G19" s="131"/>
      <c r="H19" s="131"/>
      <c r="I19" s="131"/>
      <c r="J19" s="131"/>
      <c r="K19" s="112"/>
      <c r="L19" s="113"/>
      <c r="M19" s="114"/>
      <c r="N19" s="115"/>
      <c r="O19" s="99"/>
      <c r="P19" s="20"/>
    </row>
    <row r="20" spans="1:20" x14ac:dyDescent="0.45">
      <c r="A20" s="55" t="str">
        <f>'Club of the Year Overall Points'!A20</f>
        <v xml:space="preserve"> </v>
      </c>
      <c r="B20" s="126"/>
      <c r="C20" s="128"/>
      <c r="D20" s="128"/>
      <c r="E20" s="128"/>
      <c r="F20" s="128"/>
      <c r="G20" s="128"/>
      <c r="H20" s="128"/>
      <c r="I20" s="128"/>
      <c r="J20" s="128"/>
      <c r="K20" s="96"/>
      <c r="L20" s="113"/>
      <c r="M20" s="114"/>
      <c r="N20" s="115"/>
      <c r="O20" s="99"/>
      <c r="P20" s="20"/>
    </row>
    <row r="21" spans="1:20" x14ac:dyDescent="0.45">
      <c r="A21" s="26" t="str">
        <f>'Club of the Year Overall Points'!A21</f>
        <v xml:space="preserve"> </v>
      </c>
      <c r="B21" s="129"/>
      <c r="C21" s="131"/>
      <c r="D21" s="131"/>
      <c r="E21" s="125"/>
      <c r="F21" s="131"/>
      <c r="G21" s="131"/>
      <c r="H21" s="131"/>
      <c r="I21" s="131"/>
      <c r="J21" s="131"/>
      <c r="K21" s="112"/>
      <c r="L21" s="113"/>
      <c r="M21" s="114"/>
      <c r="N21" s="115"/>
      <c r="O21" s="99"/>
      <c r="P21" s="20"/>
    </row>
    <row r="22" spans="1:20" x14ac:dyDescent="0.45">
      <c r="A22" s="55" t="str">
        <f>'Club of the Year Overall Points'!A22</f>
        <v xml:space="preserve"> </v>
      </c>
      <c r="B22" s="126"/>
      <c r="C22" s="128"/>
      <c r="D22" s="128"/>
      <c r="E22" s="128"/>
      <c r="F22" s="128"/>
      <c r="G22" s="128"/>
      <c r="H22" s="128"/>
      <c r="I22" s="128"/>
      <c r="J22" s="128"/>
      <c r="K22" s="96"/>
      <c r="L22" s="113"/>
      <c r="M22" s="114"/>
      <c r="N22" s="115"/>
      <c r="O22" s="99"/>
      <c r="P22" s="20"/>
    </row>
    <row r="23" spans="1:20" x14ac:dyDescent="0.45">
      <c r="A23" s="26" t="str">
        <f>'Club of the Year Overall Points'!A23</f>
        <v xml:space="preserve"> </v>
      </c>
      <c r="B23" s="129"/>
      <c r="C23" s="131"/>
      <c r="D23" s="131"/>
      <c r="E23" s="125"/>
      <c r="F23" s="131"/>
      <c r="G23" s="131"/>
      <c r="H23" s="131"/>
      <c r="I23" s="131"/>
      <c r="J23" s="131"/>
      <c r="K23" s="112"/>
      <c r="L23" s="113"/>
      <c r="M23" s="114"/>
      <c r="N23" s="115"/>
      <c r="O23" s="99"/>
      <c r="P23" s="20"/>
    </row>
    <row r="24" spans="1:20" x14ac:dyDescent="0.45">
      <c r="A24" s="76"/>
      <c r="B24" s="132"/>
      <c r="C24" s="134"/>
      <c r="D24" s="134"/>
      <c r="E24" s="134"/>
      <c r="F24" s="134"/>
      <c r="G24" s="134"/>
      <c r="H24" s="134"/>
      <c r="I24" s="134"/>
      <c r="J24" s="134"/>
      <c r="K24" s="119"/>
      <c r="L24" s="120"/>
      <c r="M24" s="121"/>
      <c r="N24" s="122"/>
      <c r="O24" s="122"/>
      <c r="P24" s="20"/>
    </row>
    <row r="25" spans="1:20" x14ac:dyDescent="0.45">
      <c r="B25" s="191"/>
      <c r="C25" s="191"/>
      <c r="D25" s="191"/>
      <c r="E25" s="191"/>
      <c r="F25" s="191"/>
      <c r="G25" s="191"/>
      <c r="H25" s="191"/>
      <c r="I25" s="191"/>
      <c r="J25" s="191"/>
      <c r="K25" s="191"/>
      <c r="L25" s="191"/>
      <c r="M25" s="191"/>
    </row>
    <row r="27" spans="1:20" x14ac:dyDescent="0.45">
      <c r="B27" s="192"/>
    </row>
    <row r="28" spans="1:20" x14ac:dyDescent="0.45">
      <c r="B28" s="193"/>
    </row>
    <row r="29" spans="1:20" x14ac:dyDescent="0.45">
      <c r="B29" s="192"/>
      <c r="Q29" s="29" t="str">
        <f>+A1</f>
        <v>Loburn 68</v>
      </c>
      <c r="R29" s="30"/>
      <c r="S29" s="87" t="s">
        <v>119</v>
      </c>
      <c r="T29" s="30"/>
    </row>
    <row r="30" spans="1:20" x14ac:dyDescent="0.45">
      <c r="B30" s="192"/>
      <c r="Q30" s="30" t="s">
        <v>183</v>
      </c>
      <c r="R30" s="30" t="str">
        <f>+A7</f>
        <v>DGRS</v>
      </c>
      <c r="S30" s="30">
        <v>5</v>
      </c>
      <c r="T30" s="88" t="s">
        <v>219</v>
      </c>
    </row>
    <row r="31" spans="1:20" x14ac:dyDescent="0.45">
      <c r="B31" s="192"/>
      <c r="Q31" s="30" t="s">
        <v>185</v>
      </c>
      <c r="R31" s="30" t="s">
        <v>186</v>
      </c>
      <c r="S31" s="30">
        <v>6</v>
      </c>
      <c r="T31" s="88" t="s">
        <v>219</v>
      </c>
    </row>
    <row r="32" spans="1:20" x14ac:dyDescent="0.45">
      <c r="B32" s="192"/>
      <c r="Q32" s="30" t="s">
        <v>40</v>
      </c>
      <c r="R32" s="30" t="str">
        <f>+A6</f>
        <v>Christchurch Avon</v>
      </c>
      <c r="S32" s="30">
        <v>8</v>
      </c>
      <c r="T32" s="88" t="s">
        <v>219</v>
      </c>
    </row>
    <row r="33" spans="2:2" x14ac:dyDescent="0.45">
      <c r="B33" s="192"/>
    </row>
    <row r="34" spans="2:2" x14ac:dyDescent="0.45">
      <c r="B34" s="192"/>
    </row>
    <row r="35" spans="2:2" ht="16.5" customHeight="1" x14ac:dyDescent="0.45">
      <c r="B35" s="192"/>
    </row>
    <row r="36" spans="2:2" x14ac:dyDescent="0.45">
      <c r="B36" s="192"/>
    </row>
    <row r="37" spans="2:2" x14ac:dyDescent="0.45">
      <c r="B37" s="192"/>
    </row>
    <row r="38" spans="2:2" x14ac:dyDescent="0.45">
      <c r="B38" s="192"/>
    </row>
    <row r="39" spans="2:2" x14ac:dyDescent="0.45">
      <c r="B39" s="192"/>
    </row>
  </sheetData>
  <mergeCells count="2">
    <mergeCell ref="A1:L1"/>
    <mergeCell ref="B3:J3"/>
  </mergeCells>
  <pageMargins left="0.7" right="0.7" top="0.3" bottom="0.75" header="0.51180555555555496" footer="0.51180555555555496"/>
  <pageSetup paperSize="9" firstPageNumber="0" fitToHeight="0" orientation="landscape" horizontalDpi="300" verticalDpi="30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84807"/>
    <pageSetUpPr fitToPage="1"/>
  </sheetPr>
  <dimension ref="A1:U30"/>
  <sheetViews>
    <sheetView zoomScaleNormal="100" workbookViewId="0">
      <selection activeCell="H5" activeCellId="1" sqref="E6:E19 H5"/>
    </sheetView>
  </sheetViews>
  <sheetFormatPr defaultColWidth="8.53125" defaultRowHeight="14.25" x14ac:dyDescent="0.45"/>
  <cols>
    <col min="1" max="1" width="20" customWidth="1"/>
    <col min="2" max="7" width="14.6640625" customWidth="1"/>
    <col min="8" max="10" width="7.46484375" customWidth="1"/>
    <col min="11" max="11" width="5.6640625" customWidth="1"/>
    <col min="12" max="12" width="8.86328125" customWidth="1"/>
    <col min="13" max="15" width="6.6640625" customWidth="1"/>
    <col min="19" max="19" width="22.53125" customWidth="1"/>
    <col min="20" max="20" width="5.6640625" customWidth="1"/>
  </cols>
  <sheetData>
    <row r="1" spans="1:16" s="4" customFormat="1" ht="46.5" x14ac:dyDescent="1.4">
      <c r="A1" s="295" t="s">
        <v>220</v>
      </c>
      <c r="B1" s="295"/>
      <c r="C1" s="295"/>
      <c r="D1" s="295"/>
      <c r="E1" s="295"/>
      <c r="F1" s="295"/>
      <c r="G1" s="295"/>
      <c r="H1" s="295"/>
      <c r="I1" s="295"/>
      <c r="J1" s="295"/>
      <c r="K1" s="295"/>
      <c r="L1" s="295"/>
      <c r="M1" s="295"/>
      <c r="N1" s="295"/>
      <c r="O1" s="295"/>
    </row>
    <row r="3" spans="1:16" s="5" customFormat="1" ht="21" customHeight="1" x14ac:dyDescent="0.55000000000000004">
      <c r="A3" s="5" t="s">
        <v>4</v>
      </c>
      <c r="B3" s="296" t="s">
        <v>71</v>
      </c>
      <c r="C3" s="296"/>
      <c r="D3" s="296"/>
      <c r="E3" s="296"/>
      <c r="F3" s="296"/>
      <c r="G3" s="296"/>
      <c r="H3" s="296"/>
      <c r="I3" s="296"/>
      <c r="J3" s="296"/>
    </row>
    <row r="4" spans="1:16" s="20" customFormat="1" ht="83.25" customHeight="1" x14ac:dyDescent="0.35">
      <c r="A4" s="37"/>
      <c r="B4" s="38" t="s">
        <v>72</v>
      </c>
      <c r="C4" s="39" t="s">
        <v>73</v>
      </c>
      <c r="D4" s="39" t="s">
        <v>221</v>
      </c>
      <c r="E4" s="39" t="s">
        <v>222</v>
      </c>
      <c r="F4" s="39" t="s">
        <v>123</v>
      </c>
      <c r="G4" s="39" t="s">
        <v>122</v>
      </c>
      <c r="H4" s="42" t="s">
        <v>89</v>
      </c>
      <c r="I4" s="42" t="s">
        <v>90</v>
      </c>
      <c r="J4" s="42" t="s">
        <v>91</v>
      </c>
      <c r="K4" s="42" t="s">
        <v>92</v>
      </c>
      <c r="L4" s="42" t="s">
        <v>93</v>
      </c>
    </row>
    <row r="5" spans="1:16" s="20" customFormat="1" ht="13.5" x14ac:dyDescent="0.35">
      <c r="A5" s="43" t="str">
        <f>'Club of the Year Overall Points'!A5</f>
        <v>Ashburton</v>
      </c>
      <c r="B5" s="44"/>
      <c r="C5" s="45"/>
      <c r="D5" s="45"/>
      <c r="E5" s="45"/>
      <c r="F5" s="45"/>
      <c r="G5" s="45"/>
      <c r="H5" s="96"/>
      <c r="I5" s="97"/>
      <c r="J5" s="98"/>
      <c r="K5" s="99"/>
      <c r="L5" s="53"/>
    </row>
    <row r="6" spans="1:16" s="20" customFormat="1" ht="13.5" x14ac:dyDescent="0.35">
      <c r="A6" s="55" t="str">
        <f>'Club of the Year Overall Points'!A6</f>
        <v>Christchurch Avon</v>
      </c>
      <c r="B6" s="56"/>
      <c r="C6" s="57"/>
      <c r="D6" s="57"/>
      <c r="E6" s="57"/>
      <c r="F6" s="57"/>
      <c r="G6" s="57"/>
      <c r="H6" s="96"/>
      <c r="I6" s="97"/>
      <c r="J6" s="98"/>
      <c r="K6" s="99"/>
      <c r="L6" s="53"/>
      <c r="M6" s="20" t="s">
        <v>38</v>
      </c>
    </row>
    <row r="7" spans="1:16" s="20" customFormat="1" ht="13.5" x14ac:dyDescent="0.35">
      <c r="A7" s="43" t="str">
        <f>'Club of the Year Overall Points'!A7</f>
        <v>DGRS</v>
      </c>
      <c r="B7" s="61"/>
      <c r="C7" s="62"/>
      <c r="D7" s="62"/>
      <c r="E7" s="62"/>
      <c r="F7" s="62"/>
      <c r="G7" s="62"/>
      <c r="H7" s="96"/>
      <c r="I7" s="97"/>
      <c r="J7" s="98"/>
      <c r="K7" s="99"/>
      <c r="L7" s="53"/>
    </row>
    <row r="8" spans="1:16" s="20" customFormat="1" ht="13.5" x14ac:dyDescent="0.35">
      <c r="A8" s="55" t="str">
        <f>'Club of the Year Overall Points'!A8</f>
        <v>Methodist</v>
      </c>
      <c r="B8" s="56"/>
      <c r="C8" s="57"/>
      <c r="D8" s="57"/>
      <c r="E8" s="57"/>
      <c r="F8" s="57"/>
      <c r="G8" s="57"/>
      <c r="H8" s="96"/>
      <c r="I8" s="97"/>
      <c r="J8" s="98"/>
      <c r="K8" s="99"/>
      <c r="L8" s="53"/>
    </row>
    <row r="9" spans="1:16" s="20" customFormat="1" ht="13.5" x14ac:dyDescent="0.35">
      <c r="A9" s="43" t="str">
        <f>'Club of the Year Overall Points'!A9</f>
        <v>New Brighton/Olympic</v>
      </c>
      <c r="B9" s="66"/>
      <c r="C9" s="62"/>
      <c r="D9" s="62"/>
      <c r="E9" s="62"/>
      <c r="F9" s="62"/>
      <c r="G9" s="62"/>
      <c r="H9" s="96"/>
      <c r="I9" s="97"/>
      <c r="J9" s="98"/>
      <c r="K9" s="99"/>
      <c r="L9" s="53"/>
      <c r="M9" s="20" t="s">
        <v>41</v>
      </c>
    </row>
    <row r="10" spans="1:16" s="20" customFormat="1" ht="13.5" x14ac:dyDescent="0.35">
      <c r="A10" s="55" t="str">
        <f>'Club of the Year Overall Points'!A10</f>
        <v>North Canterbury</v>
      </c>
      <c r="B10" s="56"/>
      <c r="C10" s="57"/>
      <c r="D10" s="57"/>
      <c r="E10" s="57"/>
      <c r="F10" s="57"/>
      <c r="G10" s="57"/>
      <c r="H10" s="96"/>
      <c r="I10" s="97"/>
      <c r="J10" s="98"/>
      <c r="K10" s="99"/>
      <c r="L10" s="53"/>
      <c r="M10" s="20" t="s">
        <v>40</v>
      </c>
    </row>
    <row r="11" spans="1:16" s="20" customFormat="1" ht="13.5" x14ac:dyDescent="0.35">
      <c r="A11" s="43" t="str">
        <f>'Club of the Year Overall Points'!A11</f>
        <v>Old Boys</v>
      </c>
      <c r="B11" s="61"/>
      <c r="C11" s="62"/>
      <c r="D11" s="62"/>
      <c r="E11" s="62"/>
      <c r="F11" s="62"/>
      <c r="G11" s="62"/>
      <c r="H11" s="96"/>
      <c r="I11" s="97"/>
      <c r="J11" s="98"/>
      <c r="K11" s="99"/>
      <c r="L11" s="53"/>
    </row>
    <row r="12" spans="1:16" s="20" customFormat="1" ht="13.5" x14ac:dyDescent="0.35">
      <c r="A12" s="55" t="str">
        <f>'Club of the Year Overall Points'!A12</f>
        <v>Papanui Toc H</v>
      </c>
      <c r="B12" s="56"/>
      <c r="C12" s="57"/>
      <c r="D12" s="57"/>
      <c r="E12" s="57"/>
      <c r="F12" s="57"/>
      <c r="G12" s="57"/>
      <c r="H12" s="96"/>
      <c r="I12" s="97"/>
      <c r="J12" s="98"/>
      <c r="K12" s="99"/>
      <c r="L12" s="53"/>
      <c r="M12" s="20" t="s">
        <v>43</v>
      </c>
    </row>
    <row r="13" spans="1:16" s="20" customFormat="1" ht="13.5" x14ac:dyDescent="0.35">
      <c r="A13" s="43" t="str">
        <f>'Club of the Year Overall Points'!A13</f>
        <v>Phoenix</v>
      </c>
      <c r="B13" s="61"/>
      <c r="C13" s="62"/>
      <c r="D13" s="62"/>
      <c r="E13" s="62"/>
      <c r="F13" s="62"/>
      <c r="G13" s="62"/>
      <c r="H13" s="96"/>
      <c r="I13" s="97"/>
      <c r="J13" s="98"/>
      <c r="K13" s="99"/>
      <c r="L13" s="53"/>
      <c r="M13" s="20" t="s">
        <v>42</v>
      </c>
    </row>
    <row r="14" spans="1:16" x14ac:dyDescent="0.45">
      <c r="A14" s="55" t="str">
        <f>'Club of the Year Overall Points'!A14</f>
        <v>Port Hills</v>
      </c>
      <c r="B14" s="56"/>
      <c r="C14" s="57"/>
      <c r="D14" s="57"/>
      <c r="E14" s="57"/>
      <c r="F14" s="57"/>
      <c r="G14" s="57"/>
      <c r="H14" s="96"/>
      <c r="I14" s="97"/>
      <c r="J14" s="98"/>
      <c r="K14" s="99"/>
      <c r="L14" s="53"/>
      <c r="M14" s="20"/>
      <c r="N14" s="20"/>
      <c r="O14" s="20"/>
      <c r="P14" s="20"/>
    </row>
    <row r="15" spans="1:16" x14ac:dyDescent="0.45">
      <c r="A15" s="43" t="str">
        <f>'Club of the Year Overall Points'!A15</f>
        <v>Run Timaru</v>
      </c>
      <c r="B15" s="61"/>
      <c r="C15" s="62"/>
      <c r="D15" s="62"/>
      <c r="E15" s="62"/>
      <c r="F15" s="62"/>
      <c r="G15" s="62"/>
      <c r="H15" s="96"/>
      <c r="I15" s="97"/>
      <c r="J15" s="98"/>
      <c r="K15" s="99"/>
      <c r="L15" s="53"/>
      <c r="M15" s="20" t="s">
        <v>39</v>
      </c>
      <c r="N15" s="20"/>
      <c r="O15" s="20"/>
      <c r="P15" s="20"/>
    </row>
    <row r="16" spans="1:16" x14ac:dyDescent="0.45">
      <c r="A16" s="55" t="str">
        <f>'Club of the Year Overall Points'!A16</f>
        <v>Selwyn</v>
      </c>
      <c r="B16" s="56"/>
      <c r="C16" s="57"/>
      <c r="D16" s="57"/>
      <c r="E16" s="57"/>
      <c r="F16" s="57"/>
      <c r="G16" s="57"/>
      <c r="H16" s="96"/>
      <c r="I16" s="97"/>
      <c r="J16" s="98"/>
      <c r="K16" s="99"/>
      <c r="L16" s="53"/>
      <c r="M16" s="20" t="s">
        <v>44</v>
      </c>
      <c r="N16" s="20"/>
      <c r="O16" s="20"/>
      <c r="P16" s="20"/>
    </row>
    <row r="17" spans="1:21" x14ac:dyDescent="0.45">
      <c r="A17" s="26" t="str">
        <f>'Club of the Year Overall Points'!A17</f>
        <v>Sumner</v>
      </c>
      <c r="B17" s="195"/>
      <c r="C17" s="68"/>
      <c r="D17" s="68"/>
      <c r="E17" s="68"/>
      <c r="F17" s="68"/>
      <c r="G17" s="68"/>
      <c r="H17" s="112"/>
      <c r="I17" s="113"/>
      <c r="J17" s="114"/>
      <c r="K17" s="115"/>
      <c r="L17" s="196"/>
      <c r="M17" s="20" t="s">
        <v>45</v>
      </c>
      <c r="N17" s="20"/>
      <c r="O17" s="20"/>
      <c r="P17" s="20"/>
    </row>
    <row r="18" spans="1:21" x14ac:dyDescent="0.45">
      <c r="A18" s="55" t="str">
        <f>'Club of the Year Overall Points'!A18</f>
        <v>University of Canterbury</v>
      </c>
      <c r="B18" s="56"/>
      <c r="C18" s="57"/>
      <c r="D18" s="57"/>
      <c r="E18" s="57"/>
      <c r="F18" s="57"/>
      <c r="G18" s="57"/>
      <c r="H18" s="96"/>
      <c r="I18" s="113"/>
      <c r="J18" s="114"/>
      <c r="K18" s="115"/>
      <c r="L18" s="196"/>
      <c r="M18" s="20"/>
      <c r="N18" s="20"/>
      <c r="O18" s="20"/>
      <c r="P18" s="20"/>
    </row>
    <row r="19" spans="1:21" x14ac:dyDescent="0.45">
      <c r="A19" s="26" t="str">
        <f>'Club of the Year Overall Points'!A19</f>
        <v>Whippets</v>
      </c>
      <c r="B19" s="195"/>
      <c r="C19" s="68"/>
      <c r="D19" s="68"/>
      <c r="E19" s="68"/>
      <c r="F19" s="68"/>
      <c r="G19" s="68"/>
      <c r="H19" s="112"/>
      <c r="I19" s="113"/>
      <c r="J19" s="114"/>
      <c r="K19" s="115"/>
      <c r="L19" s="196"/>
      <c r="M19" s="20"/>
      <c r="N19" s="20"/>
      <c r="O19" s="20"/>
      <c r="P19" s="20"/>
    </row>
    <row r="20" spans="1:21" x14ac:dyDescent="0.45">
      <c r="A20" s="55" t="str">
        <f>'Club of the Year Overall Points'!A20</f>
        <v xml:space="preserve"> </v>
      </c>
      <c r="B20" s="56"/>
      <c r="C20" s="57"/>
      <c r="D20" s="57"/>
      <c r="E20" s="57"/>
      <c r="F20" s="57"/>
      <c r="G20" s="57"/>
      <c r="H20" s="96"/>
      <c r="I20" s="113"/>
      <c r="J20" s="114"/>
      <c r="K20" s="115"/>
      <c r="L20" s="196"/>
      <c r="M20" s="20"/>
      <c r="N20" s="20"/>
      <c r="O20" s="20"/>
      <c r="P20" s="20"/>
    </row>
    <row r="21" spans="1:21" x14ac:dyDescent="0.45">
      <c r="A21" s="26" t="str">
        <f>'Club of the Year Overall Points'!A21</f>
        <v xml:space="preserve"> </v>
      </c>
      <c r="B21" s="195"/>
      <c r="C21" s="68"/>
      <c r="D21" s="68"/>
      <c r="E21" s="68"/>
      <c r="F21" s="68"/>
      <c r="G21" s="68"/>
      <c r="H21" s="112"/>
      <c r="I21" s="113"/>
      <c r="J21" s="114"/>
      <c r="K21" s="115"/>
      <c r="L21" s="196"/>
      <c r="M21" s="20"/>
      <c r="N21" s="20"/>
      <c r="O21" s="20"/>
      <c r="P21" s="20"/>
    </row>
    <row r="22" spans="1:21" x14ac:dyDescent="0.45">
      <c r="A22" s="55" t="str">
        <f>'Club of the Year Overall Points'!A22</f>
        <v xml:space="preserve"> </v>
      </c>
      <c r="B22" s="56"/>
      <c r="C22" s="57"/>
      <c r="D22" s="57"/>
      <c r="E22" s="57"/>
      <c r="F22" s="57"/>
      <c r="G22" s="57"/>
      <c r="H22" s="96"/>
      <c r="I22" s="113"/>
      <c r="J22" s="114"/>
      <c r="K22" s="115"/>
      <c r="L22" s="196"/>
      <c r="M22" s="20"/>
      <c r="N22" s="20"/>
      <c r="O22" s="20"/>
      <c r="P22" s="20"/>
    </row>
    <row r="23" spans="1:21" x14ac:dyDescent="0.45">
      <c r="A23" s="26" t="str">
        <f>'Club of the Year Overall Points'!A23</f>
        <v xml:space="preserve"> </v>
      </c>
      <c r="B23" s="195"/>
      <c r="C23" s="68"/>
      <c r="D23" s="68"/>
      <c r="E23" s="68"/>
      <c r="F23" s="68"/>
      <c r="G23" s="68"/>
      <c r="H23" s="112"/>
      <c r="I23" s="113"/>
      <c r="J23" s="114"/>
      <c r="K23" s="115"/>
      <c r="L23" s="196"/>
      <c r="M23" s="20"/>
      <c r="N23" s="20"/>
      <c r="O23" s="20"/>
      <c r="P23" s="20"/>
    </row>
    <row r="24" spans="1:21" x14ac:dyDescent="0.45">
      <c r="A24" s="76"/>
      <c r="B24" s="77"/>
      <c r="C24" s="78"/>
      <c r="D24" s="78"/>
      <c r="E24" s="78"/>
      <c r="F24" s="78"/>
      <c r="G24" s="78"/>
      <c r="H24" s="119"/>
      <c r="I24" s="120"/>
      <c r="J24" s="121"/>
      <c r="K24" s="122"/>
      <c r="L24" s="197"/>
      <c r="M24" s="20"/>
      <c r="N24" s="20"/>
      <c r="O24" s="20"/>
      <c r="P24" s="20"/>
    </row>
    <row r="25" spans="1:21" x14ac:dyDescent="0.45">
      <c r="M25" s="20"/>
      <c r="N25" s="20"/>
      <c r="O25" s="20"/>
      <c r="P25" s="20"/>
    </row>
    <row r="27" spans="1:21" x14ac:dyDescent="0.45">
      <c r="R27" s="29" t="str">
        <f>+A1</f>
        <v>Selwyn Relays</v>
      </c>
      <c r="S27" s="30"/>
      <c r="T27" s="29" t="s">
        <v>119</v>
      </c>
      <c r="U27" s="30"/>
    </row>
    <row r="28" spans="1:21" x14ac:dyDescent="0.45">
      <c r="R28" s="30" t="s">
        <v>183</v>
      </c>
      <c r="S28" s="30" t="s">
        <v>1</v>
      </c>
      <c r="T28" s="30">
        <v>7</v>
      </c>
      <c r="U28" s="30"/>
    </row>
    <row r="29" spans="1:21" x14ac:dyDescent="0.45">
      <c r="R29" s="30" t="s">
        <v>185</v>
      </c>
      <c r="S29" s="30" t="s">
        <v>27</v>
      </c>
      <c r="T29" s="30">
        <v>9</v>
      </c>
      <c r="U29" s="30"/>
    </row>
    <row r="30" spans="1:21" x14ac:dyDescent="0.45">
      <c r="R30" s="30" t="s">
        <v>40</v>
      </c>
      <c r="S30" s="30" t="s">
        <v>22</v>
      </c>
      <c r="T30" s="30">
        <v>11</v>
      </c>
      <c r="U30" s="30"/>
    </row>
  </sheetData>
  <mergeCells count="2">
    <mergeCell ref="A1:O1"/>
    <mergeCell ref="B3:J3"/>
  </mergeCells>
  <pageMargins left="0.27569444444444402" right="0.27569444444444402" top="0.31527777777777799" bottom="0.31527777777777799" header="0.51180555555555496" footer="0.51180555555555496"/>
  <pageSetup paperSize="9" firstPageNumber="0" orientation="landscape" horizontalDpi="300" verticalDpi="30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S31"/>
  <sheetViews>
    <sheetView zoomScaleNormal="100" workbookViewId="0">
      <selection activeCell="A20" activeCellId="1" sqref="E6:E19 A20"/>
    </sheetView>
  </sheetViews>
  <sheetFormatPr defaultColWidth="8.53125" defaultRowHeight="14.25" x14ac:dyDescent="0.45"/>
  <sheetData>
    <row r="1" spans="1:19" ht="33.4" x14ac:dyDescent="1">
      <c r="A1" s="307" t="s">
        <v>223</v>
      </c>
      <c r="B1" s="307"/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</row>
    <row r="2" spans="1:19" ht="21" x14ac:dyDescent="0.65">
      <c r="A2" s="308" t="s">
        <v>224</v>
      </c>
      <c r="B2" s="308"/>
      <c r="C2" s="308"/>
      <c r="D2" s="308"/>
      <c r="E2" s="308"/>
      <c r="F2" s="308"/>
      <c r="G2" s="308"/>
      <c r="H2" s="308"/>
      <c r="I2" s="308"/>
      <c r="J2" s="308"/>
      <c r="K2" s="308"/>
      <c r="L2" s="308"/>
      <c r="M2" s="308"/>
    </row>
    <row r="3" spans="1:19" ht="21" x14ac:dyDescent="0.65">
      <c r="A3" s="309" t="s">
        <v>225</v>
      </c>
      <c r="B3" s="309"/>
      <c r="C3" s="309"/>
      <c r="D3" s="309"/>
      <c r="E3" s="309"/>
      <c r="F3" s="309"/>
      <c r="G3" s="309"/>
      <c r="H3" s="309"/>
      <c r="I3" s="309"/>
      <c r="J3" s="309"/>
      <c r="K3" s="309"/>
      <c r="L3" s="309"/>
      <c r="M3" s="309"/>
    </row>
    <row r="4" spans="1:19" ht="21" x14ac:dyDescent="0.65">
      <c r="A4" s="198"/>
      <c r="B4" s="198"/>
      <c r="C4" s="199"/>
      <c r="D4" s="199"/>
      <c r="E4" s="199"/>
      <c r="F4" s="199"/>
      <c r="G4" s="199"/>
      <c r="H4" s="199"/>
      <c r="I4" s="199"/>
      <c r="J4" s="199"/>
      <c r="K4" s="199"/>
      <c r="L4" s="199"/>
      <c r="M4" s="199"/>
    </row>
    <row r="5" spans="1:19" s="5" customFormat="1" ht="30" customHeight="1" x14ac:dyDescent="0.55000000000000004">
      <c r="A5" s="310" t="s">
        <v>226</v>
      </c>
      <c r="B5" s="310"/>
      <c r="C5" s="310"/>
      <c r="D5" s="311" t="s">
        <v>35</v>
      </c>
      <c r="E5" s="311"/>
      <c r="F5" s="311"/>
      <c r="G5" s="311"/>
      <c r="H5" s="311"/>
      <c r="I5" s="311"/>
      <c r="J5" s="311"/>
      <c r="K5" s="311"/>
      <c r="L5" s="311"/>
      <c r="M5" s="311"/>
    </row>
    <row r="6" spans="1:19" s="20" customFormat="1" ht="14.25" customHeight="1" x14ac:dyDescent="0.45">
      <c r="A6" s="312" t="s">
        <v>37</v>
      </c>
      <c r="B6" s="312"/>
      <c r="C6" s="200" t="s">
        <v>38</v>
      </c>
      <c r="D6" s="32" t="s">
        <v>39</v>
      </c>
      <c r="E6" s="32" t="s">
        <v>40</v>
      </c>
      <c r="F6" s="32" t="s">
        <v>41</v>
      </c>
      <c r="G6" s="32" t="s">
        <v>42</v>
      </c>
      <c r="H6" s="32" t="s">
        <v>43</v>
      </c>
      <c r="I6" s="32" t="s">
        <v>44</v>
      </c>
      <c r="J6" s="32" t="s">
        <v>45</v>
      </c>
      <c r="K6" s="32" t="s">
        <v>46</v>
      </c>
      <c r="L6" s="32" t="s">
        <v>47</v>
      </c>
      <c r="M6" s="33" t="s">
        <v>227</v>
      </c>
    </row>
    <row r="7" spans="1:19" s="20" customFormat="1" ht="14.25" customHeight="1" x14ac:dyDescent="0.45">
      <c r="A7" s="313" t="s">
        <v>49</v>
      </c>
      <c r="B7" s="313"/>
      <c r="C7" s="201">
        <v>20</v>
      </c>
      <c r="D7" s="35">
        <v>18</v>
      </c>
      <c r="E7" s="35">
        <v>16</v>
      </c>
      <c r="F7" s="35">
        <v>14</v>
      </c>
      <c r="G7" s="35">
        <v>12</v>
      </c>
      <c r="H7" s="35">
        <v>10</v>
      </c>
      <c r="I7" s="35">
        <v>8</v>
      </c>
      <c r="J7" s="35">
        <v>6</v>
      </c>
      <c r="K7" s="35">
        <v>4</v>
      </c>
      <c r="L7" s="35">
        <v>2</v>
      </c>
      <c r="M7" s="36">
        <v>1</v>
      </c>
    </row>
    <row r="8" spans="1:19" s="20" customFormat="1" ht="14.25" customHeight="1" x14ac:dyDescent="0.35"/>
    <row r="9" spans="1:19" s="203" customFormat="1" ht="30" customHeight="1" x14ac:dyDescent="0.45">
      <c r="A9" s="314" t="s">
        <v>228</v>
      </c>
      <c r="B9" s="314"/>
      <c r="C9" s="314"/>
      <c r="D9" s="315" t="s">
        <v>33</v>
      </c>
      <c r="E9" s="315"/>
      <c r="F9" s="315"/>
      <c r="G9" s="315"/>
      <c r="H9" s="315"/>
      <c r="I9" s="315"/>
      <c r="J9" s="315"/>
      <c r="K9" s="315"/>
      <c r="L9" s="315"/>
      <c r="M9" s="315"/>
      <c r="N9" s="202"/>
      <c r="O9" s="202"/>
      <c r="P9" s="202"/>
      <c r="Q9" s="202"/>
      <c r="R9" s="202"/>
      <c r="S9" s="202"/>
    </row>
    <row r="10" spans="1:19" x14ac:dyDescent="0.45">
      <c r="A10" s="89"/>
      <c r="B10" s="281"/>
      <c r="C10" s="281"/>
      <c r="D10" s="281"/>
      <c r="E10" s="281"/>
      <c r="F10" s="281"/>
      <c r="G10" s="281"/>
      <c r="H10" s="281"/>
      <c r="I10" s="281"/>
      <c r="J10" s="281"/>
      <c r="K10" s="281"/>
      <c r="L10" s="281"/>
      <c r="M10" s="89"/>
      <c r="S10" s="202"/>
    </row>
    <row r="11" spans="1:19" s="20" customFormat="1" x14ac:dyDescent="0.45">
      <c r="A11" s="316" t="s">
        <v>229</v>
      </c>
      <c r="B11" s="316"/>
      <c r="C11" s="316"/>
      <c r="D11" s="317" t="s">
        <v>70</v>
      </c>
      <c r="E11" s="317"/>
      <c r="F11" s="318" t="s">
        <v>52</v>
      </c>
      <c r="G11" s="318"/>
      <c r="H11" s="318" t="s">
        <v>230</v>
      </c>
      <c r="I11" s="318"/>
      <c r="J11" s="318" t="s">
        <v>10</v>
      </c>
      <c r="K11" s="318"/>
      <c r="L11" s="319" t="s">
        <v>231</v>
      </c>
      <c r="M11" s="319"/>
      <c r="N11"/>
      <c r="S11" s="202"/>
    </row>
    <row r="12" spans="1:19" s="20" customFormat="1" x14ac:dyDescent="0.45">
      <c r="A12" s="316"/>
      <c r="B12" s="316"/>
      <c r="C12" s="316"/>
      <c r="D12" s="320" t="s">
        <v>7</v>
      </c>
      <c r="E12" s="320"/>
      <c r="F12" s="321" t="s">
        <v>12</v>
      </c>
      <c r="G12" s="321"/>
      <c r="H12" s="321" t="s">
        <v>56</v>
      </c>
      <c r="I12" s="321"/>
      <c r="J12" s="321" t="s">
        <v>51</v>
      </c>
      <c r="K12" s="321"/>
      <c r="L12" s="322" t="s">
        <v>232</v>
      </c>
      <c r="M12" s="322"/>
      <c r="N12"/>
    </row>
    <row r="13" spans="1:19" s="20" customFormat="1" ht="14.25" customHeight="1" x14ac:dyDescent="0.35"/>
    <row r="14" spans="1:19" s="20" customFormat="1" ht="14.25" customHeight="1" x14ac:dyDescent="0.45">
      <c r="A14" s="323" t="s">
        <v>57</v>
      </c>
      <c r="B14" s="323"/>
      <c r="C14" s="323"/>
      <c r="D14" s="323"/>
      <c r="E14" s="323"/>
      <c r="F14" s="323"/>
      <c r="G14" s="323"/>
      <c r="H14" s="323"/>
      <c r="I14" s="323"/>
      <c r="J14" s="323"/>
      <c r="K14" s="323"/>
      <c r="L14" s="323"/>
      <c r="M14" s="323"/>
    </row>
    <row r="15" spans="1:19" ht="15" customHeight="1" x14ac:dyDescent="0.45">
      <c r="A15" s="324" t="s">
        <v>58</v>
      </c>
      <c r="B15" s="324"/>
      <c r="C15" s="324"/>
      <c r="D15" s="324"/>
      <c r="E15" s="324"/>
      <c r="F15" s="324"/>
      <c r="G15" s="324"/>
      <c r="H15" s="324"/>
      <c r="I15" s="324"/>
      <c r="J15" s="324"/>
      <c r="K15" s="324"/>
      <c r="L15" s="324"/>
      <c r="M15" s="324"/>
    </row>
    <row r="16" spans="1:19" ht="15" customHeight="1" x14ac:dyDescent="0.45">
      <c r="A16" s="325" t="s">
        <v>59</v>
      </c>
      <c r="B16" s="325"/>
      <c r="C16" s="325"/>
      <c r="D16" s="325"/>
      <c r="E16" s="325"/>
      <c r="F16" s="325"/>
      <c r="G16" s="325"/>
      <c r="H16" s="325"/>
      <c r="I16" s="325"/>
      <c r="J16" s="325"/>
      <c r="K16" s="325"/>
      <c r="L16" s="325"/>
      <c r="M16" s="325"/>
    </row>
    <row r="17" spans="1:13" ht="15" customHeight="1" x14ac:dyDescent="0.45">
      <c r="A17" s="324" t="s">
        <v>233</v>
      </c>
      <c r="B17" s="324"/>
      <c r="C17" s="324"/>
      <c r="D17" s="324"/>
      <c r="E17" s="324"/>
      <c r="F17" s="324"/>
      <c r="G17" s="324"/>
      <c r="H17" s="324"/>
      <c r="I17" s="324"/>
      <c r="J17" s="324"/>
      <c r="K17" s="324"/>
      <c r="L17" s="324"/>
      <c r="M17" s="324"/>
    </row>
    <row r="18" spans="1:13" ht="15" customHeight="1" x14ac:dyDescent="0.45">
      <c r="A18" s="324" t="s">
        <v>61</v>
      </c>
      <c r="B18" s="324"/>
      <c r="C18" s="324"/>
      <c r="D18" s="324"/>
      <c r="E18" s="324"/>
      <c r="F18" s="324"/>
      <c r="G18" s="324"/>
      <c r="H18" s="324"/>
      <c r="I18" s="324"/>
      <c r="J18" s="324"/>
      <c r="K18" s="324"/>
      <c r="L18" s="324"/>
      <c r="M18" s="324"/>
    </row>
    <row r="19" spans="1:13" ht="15" customHeight="1" x14ac:dyDescent="0.45">
      <c r="A19" s="324" t="s">
        <v>62</v>
      </c>
      <c r="B19" s="324"/>
      <c r="C19" s="324"/>
      <c r="D19" s="324"/>
      <c r="E19" s="324"/>
      <c r="F19" s="324"/>
      <c r="G19" s="324"/>
      <c r="H19" s="324"/>
      <c r="I19" s="324"/>
      <c r="J19" s="324"/>
      <c r="K19" s="324"/>
      <c r="L19" s="324"/>
      <c r="M19" s="324"/>
    </row>
    <row r="20" spans="1:13" ht="15" customHeight="1" x14ac:dyDescent="0.45">
      <c r="A20" s="324" t="s">
        <v>234</v>
      </c>
      <c r="B20" s="324"/>
      <c r="C20" s="324"/>
      <c r="D20" s="324"/>
      <c r="E20" s="324"/>
      <c r="F20" s="324"/>
      <c r="G20" s="324"/>
      <c r="H20" s="324"/>
      <c r="I20" s="324"/>
      <c r="J20" s="324"/>
      <c r="K20" s="324"/>
      <c r="L20" s="324"/>
      <c r="M20" s="324"/>
    </row>
    <row r="21" spans="1:13" ht="15" customHeight="1" x14ac:dyDescent="0.45">
      <c r="A21" s="324" t="s">
        <v>64</v>
      </c>
      <c r="B21" s="324"/>
      <c r="C21" s="324"/>
      <c r="D21" s="324"/>
      <c r="E21" s="324"/>
      <c r="F21" s="324"/>
      <c r="G21" s="324"/>
      <c r="H21" s="324"/>
      <c r="I21" s="324"/>
      <c r="J21" s="324"/>
      <c r="K21" s="324"/>
      <c r="L21" s="324"/>
      <c r="M21" s="324"/>
    </row>
    <row r="22" spans="1:13" ht="15" customHeight="1" x14ac:dyDescent="0.45">
      <c r="A22" s="324" t="s">
        <v>65</v>
      </c>
      <c r="B22" s="324"/>
      <c r="C22" s="324"/>
      <c r="D22" s="324"/>
      <c r="E22" s="324"/>
      <c r="F22" s="324"/>
      <c r="G22" s="324"/>
      <c r="H22" s="324"/>
      <c r="I22" s="324"/>
      <c r="J22" s="324"/>
      <c r="K22" s="324"/>
      <c r="L22" s="324"/>
      <c r="M22" s="324"/>
    </row>
    <row r="23" spans="1:13" x14ac:dyDescent="0.45">
      <c r="A23" s="324" t="s">
        <v>66</v>
      </c>
      <c r="B23" s="324"/>
      <c r="C23" s="324"/>
      <c r="D23" s="324"/>
      <c r="E23" s="324"/>
      <c r="F23" s="324"/>
      <c r="G23" s="324"/>
      <c r="H23" s="324"/>
      <c r="I23" s="324"/>
      <c r="J23" s="324"/>
      <c r="K23" s="324"/>
      <c r="L23" s="324"/>
      <c r="M23" s="324"/>
    </row>
    <row r="24" spans="1:13" x14ac:dyDescent="0.45">
      <c r="A24" s="324" t="s">
        <v>67</v>
      </c>
      <c r="B24" s="324"/>
      <c r="C24" s="324"/>
      <c r="D24" s="324"/>
      <c r="E24" s="324"/>
      <c r="F24" s="324"/>
      <c r="G24" s="324"/>
      <c r="H24" s="324"/>
      <c r="I24" s="324"/>
      <c r="J24" s="324"/>
      <c r="K24" s="324"/>
      <c r="L24" s="324"/>
      <c r="M24" s="324"/>
    </row>
    <row r="25" spans="1:13" ht="15" customHeight="1" x14ac:dyDescent="0.45">
      <c r="A25" s="324" t="s">
        <v>68</v>
      </c>
      <c r="B25" s="324"/>
      <c r="C25" s="324"/>
      <c r="D25" s="324"/>
      <c r="E25" s="324"/>
      <c r="F25" s="324"/>
      <c r="G25" s="324"/>
      <c r="H25" s="324"/>
      <c r="I25" s="324"/>
      <c r="J25" s="324"/>
      <c r="K25" s="324"/>
      <c r="L25" s="324"/>
      <c r="M25" s="324"/>
    </row>
    <row r="26" spans="1:13" ht="15" customHeight="1" x14ac:dyDescent="0.45">
      <c r="A26" s="326"/>
      <c r="B26" s="326"/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6"/>
    </row>
    <row r="27" spans="1:13" ht="15" customHeight="1" x14ac:dyDescent="0.45">
      <c r="A27" s="327" t="s">
        <v>235</v>
      </c>
      <c r="B27" s="327"/>
      <c r="C27" s="327"/>
      <c r="D27" s="327"/>
      <c r="E27" s="327"/>
      <c r="F27" s="327"/>
      <c r="G27" s="327"/>
      <c r="H27" s="327"/>
      <c r="I27" s="327"/>
      <c r="J27" s="327"/>
      <c r="K27" s="327"/>
      <c r="L27" s="327"/>
      <c r="M27" s="327"/>
    </row>
    <row r="28" spans="1:13" ht="15" customHeight="1" x14ac:dyDescent="0.45">
      <c r="B28" s="204"/>
      <c r="C28" s="204"/>
      <c r="D28" s="204"/>
      <c r="E28" s="204"/>
      <c r="F28" s="204"/>
      <c r="G28" s="204"/>
      <c r="H28" s="204"/>
      <c r="I28" s="204"/>
      <c r="J28" s="204"/>
      <c r="K28" s="204"/>
      <c r="L28" s="204"/>
      <c r="M28" s="204"/>
    </row>
    <row r="29" spans="1:13" ht="15" customHeight="1" x14ac:dyDescent="0.45">
      <c r="B29" s="204"/>
      <c r="C29" s="204"/>
      <c r="D29" s="204"/>
      <c r="E29" s="204"/>
      <c r="F29" s="204"/>
      <c r="G29" s="204"/>
      <c r="H29" s="204"/>
      <c r="I29" s="204"/>
      <c r="J29" s="204"/>
      <c r="K29" s="204"/>
      <c r="L29" s="204"/>
      <c r="M29" s="204"/>
    </row>
    <row r="30" spans="1:13" ht="15" customHeight="1" x14ac:dyDescent="0.45">
      <c r="B30" s="204"/>
      <c r="C30" s="204"/>
      <c r="D30" s="204"/>
      <c r="E30" s="204"/>
      <c r="F30" s="204"/>
      <c r="G30" s="204"/>
      <c r="H30" s="204"/>
      <c r="I30" s="204"/>
      <c r="J30" s="204"/>
      <c r="K30" s="204"/>
      <c r="L30" s="204"/>
      <c r="M30" s="204"/>
    </row>
    <row r="31" spans="1:13" ht="15" customHeight="1" x14ac:dyDescent="0.45">
      <c r="A31" s="204"/>
      <c r="B31" s="204"/>
      <c r="C31" s="204"/>
      <c r="D31" s="204"/>
      <c r="E31" s="204"/>
      <c r="F31" s="204"/>
      <c r="G31" s="204"/>
      <c r="H31" s="204"/>
      <c r="I31" s="204"/>
      <c r="J31" s="204"/>
      <c r="K31" s="204"/>
      <c r="L31" s="204"/>
      <c r="M31" s="204"/>
    </row>
  </sheetData>
  <mergeCells count="35">
    <mergeCell ref="A24:M24"/>
    <mergeCell ref="A25:M25"/>
    <mergeCell ref="A26:M26"/>
    <mergeCell ref="A27:M27"/>
    <mergeCell ref="A19:M19"/>
    <mergeCell ref="A20:M20"/>
    <mergeCell ref="A21:M21"/>
    <mergeCell ref="A22:M22"/>
    <mergeCell ref="A23:M23"/>
    <mergeCell ref="A14:M14"/>
    <mergeCell ref="A15:M15"/>
    <mergeCell ref="A16:M16"/>
    <mergeCell ref="A17:M17"/>
    <mergeCell ref="A18:M18"/>
    <mergeCell ref="L11:M11"/>
    <mergeCell ref="D12:E12"/>
    <mergeCell ref="F12:G12"/>
    <mergeCell ref="H12:I12"/>
    <mergeCell ref="J12:K12"/>
    <mergeCell ref="L12:M12"/>
    <mergeCell ref="A11:C12"/>
    <mergeCell ref="D11:E11"/>
    <mergeCell ref="F11:G11"/>
    <mergeCell ref="H11:I11"/>
    <mergeCell ref="J11:K11"/>
    <mergeCell ref="A6:B6"/>
    <mergeCell ref="A7:B7"/>
    <mergeCell ref="A9:C9"/>
    <mergeCell ref="D9:M9"/>
    <mergeCell ref="B10:L10"/>
    <mergeCell ref="A1:M1"/>
    <mergeCell ref="A2:M2"/>
    <mergeCell ref="A3:M3"/>
    <mergeCell ref="A5:C5"/>
    <mergeCell ref="D5:M5"/>
  </mergeCells>
  <printOptions horizontalCentered="1"/>
  <pageMargins left="0.39374999999999999" right="0.39374999999999999" top="0.39374999999999999" bottom="0.39374999999999999" header="0.51180555555555496" footer="0.51180555555555496"/>
  <pageSetup paperSize="9" firstPageNumber="0" orientation="landscape" horizontalDpi="300" verticalDpi="30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3:C22"/>
  <sheetViews>
    <sheetView zoomScaleNormal="100" workbookViewId="0">
      <selection activeCell="F12" activeCellId="1" sqref="E6:E19 F12"/>
    </sheetView>
  </sheetViews>
  <sheetFormatPr defaultColWidth="9.19921875" defaultRowHeight="14.25" x14ac:dyDescent="0.45"/>
  <sheetData>
    <row r="3" spans="1:3" ht="15.75" x14ac:dyDescent="0.45">
      <c r="A3" s="205">
        <v>1</v>
      </c>
      <c r="B3" s="205" t="s">
        <v>236</v>
      </c>
      <c r="C3">
        <v>20</v>
      </c>
    </row>
    <row r="4" spans="1:3" ht="15.75" x14ac:dyDescent="0.45">
      <c r="A4" s="206">
        <v>2</v>
      </c>
      <c r="B4" s="206" t="s">
        <v>237</v>
      </c>
      <c r="C4">
        <v>18</v>
      </c>
    </row>
    <row r="5" spans="1:3" ht="15.75" x14ac:dyDescent="0.45">
      <c r="A5" s="206">
        <v>3</v>
      </c>
      <c r="B5" s="206" t="s">
        <v>238</v>
      </c>
      <c r="C5">
        <v>16</v>
      </c>
    </row>
    <row r="6" spans="1:3" ht="15.75" x14ac:dyDescent="0.45">
      <c r="A6" s="206">
        <v>4</v>
      </c>
      <c r="B6" s="206" t="s">
        <v>239</v>
      </c>
      <c r="C6">
        <v>14</v>
      </c>
    </row>
    <row r="7" spans="1:3" ht="15.75" x14ac:dyDescent="0.45">
      <c r="A7" s="206">
        <v>5</v>
      </c>
      <c r="B7" s="206" t="s">
        <v>240</v>
      </c>
      <c r="C7">
        <v>12</v>
      </c>
    </row>
    <row r="8" spans="1:3" ht="15.75" x14ac:dyDescent="0.45">
      <c r="A8" s="206">
        <v>6</v>
      </c>
      <c r="B8" s="206" t="s">
        <v>241</v>
      </c>
      <c r="C8">
        <v>10</v>
      </c>
    </row>
    <row r="9" spans="1:3" ht="15.75" x14ac:dyDescent="0.45">
      <c r="A9" s="206">
        <v>7</v>
      </c>
      <c r="B9" s="206" t="s">
        <v>242</v>
      </c>
      <c r="C9">
        <v>8</v>
      </c>
    </row>
    <row r="10" spans="1:3" ht="15.75" x14ac:dyDescent="0.45">
      <c r="A10" s="206">
        <v>8</v>
      </c>
      <c r="B10" s="206" t="s">
        <v>243</v>
      </c>
      <c r="C10">
        <v>6</v>
      </c>
    </row>
    <row r="11" spans="1:3" ht="15.75" x14ac:dyDescent="0.45">
      <c r="A11" s="206">
        <v>9</v>
      </c>
      <c r="B11" s="206" t="s">
        <v>244</v>
      </c>
      <c r="C11">
        <v>4</v>
      </c>
    </row>
    <row r="12" spans="1:3" ht="15.75" x14ac:dyDescent="0.45">
      <c r="A12" s="206">
        <v>10</v>
      </c>
      <c r="B12" s="206" t="s">
        <v>245</v>
      </c>
      <c r="C12">
        <v>2</v>
      </c>
    </row>
    <row r="13" spans="1:3" ht="15.75" x14ac:dyDescent="0.45">
      <c r="A13" s="206">
        <v>11</v>
      </c>
      <c r="B13" s="206" t="s">
        <v>246</v>
      </c>
      <c r="C13">
        <v>1</v>
      </c>
    </row>
    <row r="14" spans="1:3" ht="15.75" x14ac:dyDescent="0.45">
      <c r="A14" s="206">
        <v>12</v>
      </c>
      <c r="B14" s="206" t="s">
        <v>247</v>
      </c>
      <c r="C14">
        <v>1</v>
      </c>
    </row>
    <row r="15" spans="1:3" ht="15.75" x14ac:dyDescent="0.45">
      <c r="A15" s="206">
        <v>13</v>
      </c>
      <c r="B15" s="206" t="s">
        <v>248</v>
      </c>
      <c r="C15">
        <v>1</v>
      </c>
    </row>
    <row r="16" spans="1:3" ht="15.75" x14ac:dyDescent="0.45">
      <c r="A16" s="206">
        <v>14</v>
      </c>
      <c r="B16" s="206" t="s">
        <v>249</v>
      </c>
      <c r="C16">
        <v>1</v>
      </c>
    </row>
    <row r="17" spans="1:3" ht="15.75" x14ac:dyDescent="0.45">
      <c r="A17" s="206">
        <v>15</v>
      </c>
      <c r="B17" s="206" t="s">
        <v>250</v>
      </c>
      <c r="C17">
        <v>1</v>
      </c>
    </row>
    <row r="18" spans="1:3" ht="15.75" x14ac:dyDescent="0.45">
      <c r="A18" s="206">
        <v>16</v>
      </c>
      <c r="B18" s="206" t="s">
        <v>251</v>
      </c>
      <c r="C18">
        <v>1</v>
      </c>
    </row>
    <row r="19" spans="1:3" ht="15.75" x14ac:dyDescent="0.45">
      <c r="A19" s="206">
        <v>17</v>
      </c>
      <c r="B19" s="206" t="s">
        <v>252</v>
      </c>
      <c r="C19">
        <v>1</v>
      </c>
    </row>
    <row r="20" spans="1:3" ht="15.75" x14ac:dyDescent="0.45">
      <c r="A20" s="206">
        <v>18</v>
      </c>
      <c r="B20" s="206" t="s">
        <v>253</v>
      </c>
      <c r="C20">
        <v>1</v>
      </c>
    </row>
    <row r="21" spans="1:3" ht="15.75" x14ac:dyDescent="0.45">
      <c r="A21" s="206">
        <v>19</v>
      </c>
      <c r="B21" s="206" t="s">
        <v>254</v>
      </c>
      <c r="C21">
        <v>1</v>
      </c>
    </row>
    <row r="22" spans="1:3" ht="15.75" x14ac:dyDescent="0.45">
      <c r="A22" s="207">
        <v>20</v>
      </c>
      <c r="B22" s="207" t="s">
        <v>255</v>
      </c>
      <c r="C22">
        <v>1</v>
      </c>
    </row>
  </sheetData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Roman,Regular"&amp;12&amp;A</oddHeader>
    <oddFooter>&amp;C&amp;"Times New Roman,Regular"&amp;12Page 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28"/>
  <sheetViews>
    <sheetView zoomScaleNormal="100" workbookViewId="0">
      <selection activeCell="B28" activeCellId="1" sqref="E6:E19 B28"/>
    </sheetView>
  </sheetViews>
  <sheetFormatPr defaultColWidth="9.19921875" defaultRowHeight="14.25" x14ac:dyDescent="0.45"/>
  <sheetData>
    <row r="1" spans="1:1" ht="21" x14ac:dyDescent="0.65">
      <c r="A1" s="208" t="s">
        <v>256</v>
      </c>
    </row>
    <row r="3" spans="1:1" x14ac:dyDescent="0.45">
      <c r="A3" t="s">
        <v>257</v>
      </c>
    </row>
    <row r="4" spans="1:1" x14ac:dyDescent="0.45">
      <c r="A4" t="s">
        <v>258</v>
      </c>
    </row>
    <row r="5" spans="1:1" x14ac:dyDescent="0.45">
      <c r="A5" t="s">
        <v>259</v>
      </c>
    </row>
    <row r="21" spans="1:2" ht="18" x14ac:dyDescent="0.55000000000000004">
      <c r="A21" s="209" t="s">
        <v>260</v>
      </c>
    </row>
    <row r="22" spans="1:2" x14ac:dyDescent="0.45">
      <c r="B22" t="s">
        <v>261</v>
      </c>
    </row>
    <row r="23" spans="1:2" x14ac:dyDescent="0.45">
      <c r="B23" t="s">
        <v>262</v>
      </c>
    </row>
    <row r="24" spans="1:2" x14ac:dyDescent="0.45">
      <c r="B24" t="s">
        <v>263</v>
      </c>
    </row>
    <row r="25" spans="1:2" x14ac:dyDescent="0.45">
      <c r="B25" t="s">
        <v>264</v>
      </c>
    </row>
    <row r="26" spans="1:2" x14ac:dyDescent="0.45">
      <c r="B26" t="s">
        <v>265</v>
      </c>
    </row>
    <row r="27" spans="1:2" x14ac:dyDescent="0.45">
      <c r="B27" t="s">
        <v>266</v>
      </c>
    </row>
    <row r="28" spans="1:2" x14ac:dyDescent="0.45">
      <c r="B28" t="s">
        <v>267</v>
      </c>
    </row>
  </sheetData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Roman,Regular"&amp;12&amp;A</oddHeader>
    <oddFooter>&amp;C&amp;"Times New Roman,Regular"&amp;12Page 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C000"/>
    <pageSetUpPr fitToPage="1"/>
  </sheetPr>
  <dimension ref="A1:V50"/>
  <sheetViews>
    <sheetView zoomScaleNormal="100" workbookViewId="0">
      <selection activeCell="D22" activeCellId="1" sqref="E6:E19 D22"/>
    </sheetView>
  </sheetViews>
  <sheetFormatPr defaultColWidth="8.53125" defaultRowHeight="14.25" x14ac:dyDescent="0.45"/>
  <cols>
    <col min="1" max="1" width="23" customWidth="1"/>
    <col min="2" max="2" width="14.53125" customWidth="1"/>
    <col min="3" max="3" width="10.86328125" customWidth="1"/>
    <col min="4" max="4" width="10.1328125" customWidth="1"/>
    <col min="5" max="5" width="14.53125" customWidth="1"/>
    <col min="6" max="6" width="10.6640625" customWidth="1"/>
    <col min="7" max="7" width="11.53125" customWidth="1"/>
    <col min="8" max="8" width="13.53125" customWidth="1"/>
    <col min="9" max="9" width="14" customWidth="1"/>
    <col min="10" max="11" width="10.1328125" customWidth="1"/>
    <col min="19" max="19" width="6.6640625" customWidth="1"/>
    <col min="20" max="20" width="19.86328125" customWidth="1"/>
  </cols>
  <sheetData>
    <row r="1" spans="1:20" s="4" customFormat="1" ht="46.5" x14ac:dyDescent="1.4">
      <c r="A1" s="277" t="s">
        <v>268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</row>
    <row r="2" spans="1:20" ht="9" customHeight="1" x14ac:dyDescent="0.45"/>
    <row r="3" spans="1:20" s="5" customFormat="1" ht="21" customHeight="1" x14ac:dyDescent="0.55000000000000004">
      <c r="A3" s="5" t="s">
        <v>4</v>
      </c>
      <c r="B3" s="278" t="s">
        <v>5</v>
      </c>
      <c r="C3" s="278"/>
      <c r="D3" s="278"/>
      <c r="E3" s="278"/>
      <c r="F3" s="278"/>
      <c r="G3" s="278"/>
      <c r="H3" s="278"/>
      <c r="I3" s="278"/>
      <c r="J3" s="278"/>
      <c r="K3" s="278"/>
      <c r="L3" s="278"/>
      <c r="M3" s="278"/>
      <c r="N3" s="6"/>
      <c r="O3" s="6"/>
      <c r="P3" s="6"/>
    </row>
    <row r="4" spans="1:20" s="20" customFormat="1" ht="14.25" customHeight="1" x14ac:dyDescent="0.4">
      <c r="A4" s="7"/>
      <c r="B4" s="8" t="s">
        <v>6</v>
      </c>
      <c r="C4" s="9" t="s">
        <v>7</v>
      </c>
      <c r="D4" s="10" t="s">
        <v>8</v>
      </c>
      <c r="E4" s="14" t="s">
        <v>12</v>
      </c>
      <c r="F4" s="13" t="s">
        <v>11</v>
      </c>
      <c r="G4" s="12" t="s">
        <v>10</v>
      </c>
      <c r="H4" s="11" t="s">
        <v>9</v>
      </c>
      <c r="I4" s="16" t="s">
        <v>14</v>
      </c>
      <c r="J4" s="210" t="s">
        <v>13</v>
      </c>
      <c r="K4" s="211" t="s">
        <v>27</v>
      </c>
      <c r="L4" s="17" t="s">
        <v>15</v>
      </c>
      <c r="M4" s="18" t="s">
        <v>269</v>
      </c>
      <c r="N4" s="19" t="s">
        <v>17</v>
      </c>
    </row>
    <row r="5" spans="1:20" s="20" customFormat="1" ht="14.25" customHeight="1" x14ac:dyDescent="0.35">
      <c r="A5" s="21" t="s">
        <v>18</v>
      </c>
      <c r="B5" s="22">
        <v>1</v>
      </c>
      <c r="C5" s="23">
        <v>0</v>
      </c>
      <c r="D5" s="23">
        <v>0</v>
      </c>
      <c r="E5" s="23">
        <v>0</v>
      </c>
      <c r="F5" s="23">
        <v>0</v>
      </c>
      <c r="G5" s="23">
        <v>0</v>
      </c>
      <c r="H5" s="23">
        <v>0</v>
      </c>
      <c r="I5" s="23">
        <v>0</v>
      </c>
      <c r="J5" s="23">
        <v>0</v>
      </c>
      <c r="K5" s="23">
        <v>0</v>
      </c>
      <c r="L5" s="23">
        <v>0</v>
      </c>
      <c r="M5" s="24">
        <v>0</v>
      </c>
      <c r="N5" s="25">
        <f t="shared" ref="N5:N18" si="0">SUM(B5:M5)</f>
        <v>1</v>
      </c>
      <c r="O5" s="20" t="s">
        <v>270</v>
      </c>
      <c r="Q5" s="20">
        <f t="shared" ref="Q5:Q18" si="1">RANK(N5,N$5:N$18)</f>
        <v>13</v>
      </c>
      <c r="R5" s="20" t="str">
        <f t="shared" ref="R5:R18" si="2">IF(Q5="","",IF(COUNTIF(Q$5:Q$18,Q5)&gt;1,"=",""))</f>
        <v>=</v>
      </c>
      <c r="S5" s="20">
        <f>IF(R5="",Q5,Q5+COUNTIF(Q$5:Q5,Q5)-1)</f>
        <v>13</v>
      </c>
      <c r="T5" s="20" t="str">
        <f t="shared" ref="T5:T18" si="3">CONCATENATE(Q5,R5)</f>
        <v>13=</v>
      </c>
    </row>
    <row r="6" spans="1:20" s="20" customFormat="1" ht="14.25" customHeight="1" x14ac:dyDescent="0.35">
      <c r="A6" s="21" t="s">
        <v>271</v>
      </c>
      <c r="B6" s="22">
        <v>20</v>
      </c>
      <c r="C6" s="23">
        <v>20</v>
      </c>
      <c r="D6" s="23">
        <v>20</v>
      </c>
      <c r="E6" s="23">
        <v>20</v>
      </c>
      <c r="F6" s="23">
        <v>20</v>
      </c>
      <c r="G6" s="23">
        <v>20</v>
      </c>
      <c r="H6" s="23">
        <v>20</v>
      </c>
      <c r="I6" s="23">
        <v>20</v>
      </c>
      <c r="J6" s="23">
        <v>20</v>
      </c>
      <c r="K6" s="23">
        <v>20</v>
      </c>
      <c r="L6" s="23">
        <v>20</v>
      </c>
      <c r="M6" s="24">
        <v>16</v>
      </c>
      <c r="N6" s="25">
        <f t="shared" si="0"/>
        <v>236</v>
      </c>
      <c r="O6" s="20" t="s">
        <v>38</v>
      </c>
      <c r="Q6" s="20">
        <f t="shared" si="1"/>
        <v>1</v>
      </c>
      <c r="R6" s="20" t="str">
        <f t="shared" si="2"/>
        <v/>
      </c>
      <c r="S6" s="20">
        <f>IF(R6="",Q6,Q6+COUNTIF(Q$5:Q6,Q6)-1)</f>
        <v>1</v>
      </c>
      <c r="T6" s="20" t="str">
        <f t="shared" si="3"/>
        <v>1</v>
      </c>
    </row>
    <row r="7" spans="1:20" s="20" customFormat="1" ht="14.25" customHeight="1" x14ac:dyDescent="0.35">
      <c r="A7" s="21" t="s">
        <v>19</v>
      </c>
      <c r="B7" s="22">
        <v>1</v>
      </c>
      <c r="C7" s="23">
        <v>4</v>
      </c>
      <c r="D7" s="23">
        <v>8</v>
      </c>
      <c r="E7" s="23">
        <v>4</v>
      </c>
      <c r="F7" s="23">
        <v>8</v>
      </c>
      <c r="G7" s="23">
        <v>18</v>
      </c>
      <c r="H7" s="23">
        <v>12</v>
      </c>
      <c r="I7" s="23">
        <v>0</v>
      </c>
      <c r="J7" s="23">
        <v>18</v>
      </c>
      <c r="K7" s="23">
        <v>0</v>
      </c>
      <c r="L7" s="23">
        <v>18</v>
      </c>
      <c r="M7" s="24">
        <v>20</v>
      </c>
      <c r="N7" s="25">
        <f t="shared" si="0"/>
        <v>111</v>
      </c>
      <c r="O7" s="20" t="s">
        <v>45</v>
      </c>
      <c r="Q7" s="20">
        <f t="shared" si="1"/>
        <v>8</v>
      </c>
      <c r="R7" s="20" t="str">
        <f t="shared" si="2"/>
        <v/>
      </c>
      <c r="S7" s="20">
        <f>IF(R7="",Q7,Q7+COUNTIF(Q$5:Q7,Q7)-1)</f>
        <v>8</v>
      </c>
      <c r="T7" s="20" t="str">
        <f t="shared" si="3"/>
        <v>8</v>
      </c>
    </row>
    <row r="8" spans="1:20" s="20" customFormat="1" ht="14.25" customHeight="1" x14ac:dyDescent="0.35">
      <c r="A8" s="21" t="s">
        <v>20</v>
      </c>
      <c r="B8" s="22">
        <v>2</v>
      </c>
      <c r="C8" s="23">
        <v>2</v>
      </c>
      <c r="D8" s="23">
        <v>0</v>
      </c>
      <c r="E8" s="23">
        <v>8</v>
      </c>
      <c r="F8" s="23">
        <v>0</v>
      </c>
      <c r="G8" s="23">
        <v>0</v>
      </c>
      <c r="H8" s="23">
        <v>6</v>
      </c>
      <c r="I8" s="23">
        <v>8</v>
      </c>
      <c r="J8" s="23">
        <v>0</v>
      </c>
      <c r="K8" s="23">
        <v>0</v>
      </c>
      <c r="L8" s="23">
        <v>0</v>
      </c>
      <c r="M8" s="24">
        <v>2</v>
      </c>
      <c r="N8" s="25">
        <f t="shared" si="0"/>
        <v>28</v>
      </c>
      <c r="O8" s="20" t="s">
        <v>272</v>
      </c>
      <c r="Q8" s="20">
        <f t="shared" si="1"/>
        <v>11</v>
      </c>
      <c r="R8" s="20" t="str">
        <f t="shared" si="2"/>
        <v/>
      </c>
      <c r="S8" s="20">
        <f>IF(R8="",Q8,Q8+COUNTIF(Q$5:Q8,Q8)-1)</f>
        <v>11</v>
      </c>
      <c r="T8" s="20" t="str">
        <f t="shared" si="3"/>
        <v>11</v>
      </c>
    </row>
    <row r="9" spans="1:20" s="20" customFormat="1" ht="14.25" customHeight="1" x14ac:dyDescent="0.35">
      <c r="A9" s="21" t="s">
        <v>21</v>
      </c>
      <c r="B9" s="22">
        <v>14</v>
      </c>
      <c r="C9" s="23">
        <v>10</v>
      </c>
      <c r="D9" s="23">
        <v>10</v>
      </c>
      <c r="E9" s="23">
        <v>12</v>
      </c>
      <c r="F9" s="23">
        <v>6</v>
      </c>
      <c r="G9" s="23">
        <v>15</v>
      </c>
      <c r="H9" s="23">
        <v>14</v>
      </c>
      <c r="I9" s="23">
        <v>6</v>
      </c>
      <c r="J9" s="23">
        <v>8</v>
      </c>
      <c r="K9" s="23">
        <v>14</v>
      </c>
      <c r="L9" s="23">
        <v>0</v>
      </c>
      <c r="M9" s="24">
        <v>6</v>
      </c>
      <c r="N9" s="25">
        <f t="shared" si="0"/>
        <v>115</v>
      </c>
      <c r="O9" s="20" t="s">
        <v>44</v>
      </c>
      <c r="Q9" s="20">
        <f t="shared" si="1"/>
        <v>7</v>
      </c>
      <c r="R9" s="20" t="str">
        <f t="shared" si="2"/>
        <v/>
      </c>
      <c r="S9" s="20">
        <f>IF(R9="",Q9,Q9+COUNTIF(Q$5:Q9,Q9)-1)</f>
        <v>7</v>
      </c>
      <c r="T9" s="20" t="str">
        <f t="shared" si="3"/>
        <v>7</v>
      </c>
    </row>
    <row r="10" spans="1:20" s="20" customFormat="1" ht="15" customHeight="1" x14ac:dyDescent="0.35">
      <c r="A10" s="21" t="s">
        <v>273</v>
      </c>
      <c r="B10" s="22">
        <v>6</v>
      </c>
      <c r="C10" s="23">
        <v>6</v>
      </c>
      <c r="D10" s="23">
        <v>0</v>
      </c>
      <c r="E10" s="23">
        <v>0</v>
      </c>
      <c r="F10" s="23">
        <v>0</v>
      </c>
      <c r="G10" s="23">
        <v>0</v>
      </c>
      <c r="H10" s="23">
        <v>18</v>
      </c>
      <c r="I10" s="23">
        <v>2</v>
      </c>
      <c r="J10" s="23">
        <v>0</v>
      </c>
      <c r="K10" s="23">
        <v>16</v>
      </c>
      <c r="L10" s="23">
        <v>4</v>
      </c>
      <c r="M10" s="24">
        <v>0</v>
      </c>
      <c r="N10" s="25">
        <f t="shared" si="0"/>
        <v>52</v>
      </c>
      <c r="O10" s="20" t="s">
        <v>46</v>
      </c>
      <c r="Q10" s="20">
        <f t="shared" si="1"/>
        <v>9</v>
      </c>
      <c r="R10" s="20" t="str">
        <f t="shared" si="2"/>
        <v/>
      </c>
      <c r="S10" s="20">
        <f>IF(R10="",Q10,Q10+COUNTIF(Q$5:Q10,Q10)-1)</f>
        <v>9</v>
      </c>
      <c r="T10" s="20" t="str">
        <f t="shared" si="3"/>
        <v>9</v>
      </c>
    </row>
    <row r="11" spans="1:20" s="20" customFormat="1" ht="15" customHeight="1" x14ac:dyDescent="0.35">
      <c r="A11" s="21" t="s">
        <v>23</v>
      </c>
      <c r="B11" s="22">
        <v>1</v>
      </c>
      <c r="C11" s="23">
        <v>0</v>
      </c>
      <c r="D11" s="23">
        <v>0</v>
      </c>
      <c r="E11" s="23">
        <v>0</v>
      </c>
      <c r="F11" s="23">
        <v>0</v>
      </c>
      <c r="G11" s="23">
        <v>0</v>
      </c>
      <c r="H11" s="23">
        <v>0</v>
      </c>
      <c r="I11" s="23">
        <v>0</v>
      </c>
      <c r="J11" s="23">
        <v>0</v>
      </c>
      <c r="K11" s="23">
        <v>0</v>
      </c>
      <c r="L11" s="23">
        <v>0</v>
      </c>
      <c r="M11" s="24">
        <v>0</v>
      </c>
      <c r="N11" s="25">
        <f t="shared" si="0"/>
        <v>1</v>
      </c>
      <c r="O11" s="20" t="s">
        <v>270</v>
      </c>
      <c r="Q11" s="20">
        <f t="shared" si="1"/>
        <v>13</v>
      </c>
      <c r="R11" s="20" t="str">
        <f t="shared" si="2"/>
        <v>=</v>
      </c>
      <c r="S11" s="20">
        <f>IF(R11="",Q11,Q11+COUNTIF(Q$5:Q11,Q11)-1)</f>
        <v>14</v>
      </c>
      <c r="T11" s="20" t="str">
        <f t="shared" si="3"/>
        <v>13=</v>
      </c>
    </row>
    <row r="12" spans="1:20" s="20" customFormat="1" ht="14.25" customHeight="1" x14ac:dyDescent="0.35">
      <c r="A12" s="21" t="s">
        <v>274</v>
      </c>
      <c r="B12" s="22">
        <v>12</v>
      </c>
      <c r="C12" s="23">
        <v>8</v>
      </c>
      <c r="D12" s="23">
        <v>16</v>
      </c>
      <c r="E12" s="23">
        <v>4</v>
      </c>
      <c r="F12" s="23">
        <v>13</v>
      </c>
      <c r="G12" s="23">
        <v>9</v>
      </c>
      <c r="H12" s="23">
        <v>8</v>
      </c>
      <c r="I12" s="23">
        <v>16</v>
      </c>
      <c r="J12" s="23">
        <v>10</v>
      </c>
      <c r="K12" s="23">
        <v>10</v>
      </c>
      <c r="L12" s="23">
        <v>14</v>
      </c>
      <c r="M12" s="24">
        <v>8</v>
      </c>
      <c r="N12" s="25">
        <f t="shared" si="0"/>
        <v>128</v>
      </c>
      <c r="O12" s="20" t="s">
        <v>42</v>
      </c>
      <c r="Q12" s="20">
        <f t="shared" si="1"/>
        <v>5</v>
      </c>
      <c r="R12" s="20" t="str">
        <f t="shared" si="2"/>
        <v/>
      </c>
      <c r="S12" s="20">
        <f>IF(R12="",Q12,Q12+COUNTIF(Q$5:Q12,Q12)-1)</f>
        <v>5</v>
      </c>
      <c r="T12" s="20" t="str">
        <f t="shared" si="3"/>
        <v>5</v>
      </c>
    </row>
    <row r="13" spans="1:20" s="20" customFormat="1" ht="14.25" customHeight="1" x14ac:dyDescent="0.35">
      <c r="A13" s="26" t="s">
        <v>2</v>
      </c>
      <c r="B13" s="22">
        <v>8</v>
      </c>
      <c r="C13" s="23">
        <v>16</v>
      </c>
      <c r="D13" s="23">
        <v>14</v>
      </c>
      <c r="E13" s="23">
        <v>16</v>
      </c>
      <c r="F13" s="23">
        <v>18</v>
      </c>
      <c r="G13" s="23">
        <v>15</v>
      </c>
      <c r="H13" s="23">
        <v>16</v>
      </c>
      <c r="I13" s="23">
        <v>14</v>
      </c>
      <c r="J13" s="23">
        <v>14</v>
      </c>
      <c r="K13" s="23">
        <v>12</v>
      </c>
      <c r="L13" s="23">
        <v>16</v>
      </c>
      <c r="M13" s="24">
        <v>10</v>
      </c>
      <c r="N13" s="25">
        <f t="shared" si="0"/>
        <v>169</v>
      </c>
      <c r="O13" s="20" t="s">
        <v>39</v>
      </c>
      <c r="Q13" s="20">
        <f t="shared" si="1"/>
        <v>2</v>
      </c>
      <c r="R13" s="20" t="str">
        <f t="shared" si="2"/>
        <v/>
      </c>
      <c r="S13" s="20">
        <f>IF(R13="",Q13,Q13+COUNTIF(Q$5:Q13,Q13)-1)</f>
        <v>2</v>
      </c>
      <c r="T13" s="20" t="str">
        <f t="shared" si="3"/>
        <v>2</v>
      </c>
    </row>
    <row r="14" spans="1:20" s="20" customFormat="1" ht="14.25" customHeight="1" x14ac:dyDescent="0.35">
      <c r="A14" s="26" t="s">
        <v>26</v>
      </c>
      <c r="B14" s="22">
        <v>4</v>
      </c>
      <c r="C14" s="23">
        <v>0</v>
      </c>
      <c r="D14" s="23">
        <v>0</v>
      </c>
      <c r="E14" s="23">
        <v>0</v>
      </c>
      <c r="F14" s="23">
        <v>0</v>
      </c>
      <c r="G14" s="23">
        <v>0</v>
      </c>
      <c r="H14" s="23">
        <v>0</v>
      </c>
      <c r="I14" s="23">
        <v>0</v>
      </c>
      <c r="J14" s="23">
        <v>0</v>
      </c>
      <c r="K14" s="23">
        <v>0</v>
      </c>
      <c r="L14" s="23">
        <v>0</v>
      </c>
      <c r="M14" s="24">
        <v>14</v>
      </c>
      <c r="N14" s="25">
        <f t="shared" si="0"/>
        <v>18</v>
      </c>
      <c r="O14" s="20" t="s">
        <v>275</v>
      </c>
      <c r="Q14" s="20">
        <f t="shared" si="1"/>
        <v>12</v>
      </c>
      <c r="R14" s="20" t="str">
        <f t="shared" si="2"/>
        <v/>
      </c>
      <c r="S14" s="20">
        <f>IF(R14="",Q14,Q14+COUNTIF(Q$5:Q14,Q14)-1)</f>
        <v>12</v>
      </c>
      <c r="T14" s="20" t="str">
        <f t="shared" si="3"/>
        <v>12</v>
      </c>
    </row>
    <row r="15" spans="1:20" s="20" customFormat="1" ht="14.25" customHeight="1" x14ac:dyDescent="0.35">
      <c r="A15" s="26" t="s">
        <v>27</v>
      </c>
      <c r="B15" s="22">
        <v>18</v>
      </c>
      <c r="C15" s="23">
        <v>12</v>
      </c>
      <c r="D15" s="23">
        <v>18</v>
      </c>
      <c r="E15" s="23">
        <v>18</v>
      </c>
      <c r="F15" s="23">
        <v>10</v>
      </c>
      <c r="G15" s="23">
        <v>9</v>
      </c>
      <c r="H15" s="23">
        <v>10</v>
      </c>
      <c r="I15" s="23">
        <v>18</v>
      </c>
      <c r="J15" s="23">
        <v>12</v>
      </c>
      <c r="K15" s="23">
        <v>18</v>
      </c>
      <c r="L15" s="23">
        <v>12</v>
      </c>
      <c r="M15" s="24">
        <v>4</v>
      </c>
      <c r="N15" s="25">
        <f t="shared" si="0"/>
        <v>159</v>
      </c>
      <c r="O15" s="20" t="s">
        <v>40</v>
      </c>
      <c r="Q15" s="20">
        <f t="shared" si="1"/>
        <v>3</v>
      </c>
      <c r="R15" s="20" t="str">
        <f t="shared" si="2"/>
        <v/>
      </c>
      <c r="S15" s="20">
        <f>IF(R15="",Q15,Q15+COUNTIF(Q$5:Q15,Q15)-1)</f>
        <v>3</v>
      </c>
      <c r="T15" s="20" t="str">
        <f t="shared" si="3"/>
        <v>3</v>
      </c>
    </row>
    <row r="16" spans="1:20" s="20" customFormat="1" ht="14.25" customHeight="1" x14ac:dyDescent="0.35">
      <c r="A16" s="26" t="s">
        <v>28</v>
      </c>
      <c r="B16" s="22">
        <v>10</v>
      </c>
      <c r="C16" s="23">
        <v>14</v>
      </c>
      <c r="D16" s="23">
        <v>12</v>
      </c>
      <c r="E16" s="23">
        <v>10</v>
      </c>
      <c r="F16" s="23">
        <v>16</v>
      </c>
      <c r="G16" s="23">
        <v>6</v>
      </c>
      <c r="H16" s="23">
        <v>4</v>
      </c>
      <c r="I16" s="23">
        <v>12</v>
      </c>
      <c r="J16" s="23">
        <v>16</v>
      </c>
      <c r="K16" s="23">
        <v>8</v>
      </c>
      <c r="L16" s="23">
        <v>6</v>
      </c>
      <c r="M16" s="24">
        <v>12</v>
      </c>
      <c r="N16" s="25">
        <f t="shared" si="0"/>
        <v>126</v>
      </c>
      <c r="O16" s="20" t="s">
        <v>43</v>
      </c>
      <c r="Q16" s="20">
        <f t="shared" si="1"/>
        <v>6</v>
      </c>
      <c r="R16" s="20" t="str">
        <f t="shared" si="2"/>
        <v/>
      </c>
      <c r="S16" s="20">
        <f>IF(R16="",Q16,Q16+COUNTIF(Q$5:Q16,Q16)-1)</f>
        <v>6</v>
      </c>
      <c r="T16" s="20" t="str">
        <f t="shared" si="3"/>
        <v>6</v>
      </c>
    </row>
    <row r="17" spans="1:22" s="20" customFormat="1" ht="14.25" customHeight="1" x14ac:dyDescent="0.35">
      <c r="A17" s="26" t="s">
        <v>276</v>
      </c>
      <c r="B17" s="22">
        <v>16</v>
      </c>
      <c r="C17" s="23">
        <v>18</v>
      </c>
      <c r="D17" s="23">
        <v>6</v>
      </c>
      <c r="E17" s="23">
        <v>14</v>
      </c>
      <c r="F17" s="23">
        <v>13</v>
      </c>
      <c r="G17" s="23">
        <v>16</v>
      </c>
      <c r="H17" s="23">
        <v>2</v>
      </c>
      <c r="I17" s="23">
        <v>10</v>
      </c>
      <c r="J17" s="23">
        <v>6</v>
      </c>
      <c r="K17" s="23">
        <v>6</v>
      </c>
      <c r="L17" s="23">
        <v>10</v>
      </c>
      <c r="M17" s="24">
        <v>18</v>
      </c>
      <c r="N17" s="25">
        <f t="shared" si="0"/>
        <v>135</v>
      </c>
      <c r="O17" s="20" t="s">
        <v>41</v>
      </c>
      <c r="Q17" s="20">
        <f t="shared" si="1"/>
        <v>4</v>
      </c>
      <c r="R17" s="20" t="str">
        <f t="shared" si="2"/>
        <v/>
      </c>
      <c r="S17" s="20">
        <f>IF(R17="",Q17,Q17+COUNTIF(Q$5:Q17,Q17)-1)</f>
        <v>4</v>
      </c>
      <c r="T17" s="20" t="str">
        <f t="shared" si="3"/>
        <v>4</v>
      </c>
    </row>
    <row r="18" spans="1:22" s="20" customFormat="1" ht="14.25" customHeight="1" x14ac:dyDescent="0.35">
      <c r="A18" s="27" t="s">
        <v>30</v>
      </c>
      <c r="B18" s="22">
        <v>1</v>
      </c>
      <c r="C18" s="23">
        <v>0</v>
      </c>
      <c r="D18" s="23">
        <v>0</v>
      </c>
      <c r="E18" s="23">
        <v>8</v>
      </c>
      <c r="F18" s="23">
        <v>4</v>
      </c>
      <c r="G18" s="23">
        <v>4</v>
      </c>
      <c r="H18" s="23">
        <v>0</v>
      </c>
      <c r="I18" s="23">
        <v>4</v>
      </c>
      <c r="J18" s="23">
        <v>4</v>
      </c>
      <c r="K18" s="23">
        <v>0</v>
      </c>
      <c r="L18" s="23">
        <v>8</v>
      </c>
      <c r="M18" s="24">
        <v>0</v>
      </c>
      <c r="N18" s="25">
        <f t="shared" si="0"/>
        <v>33</v>
      </c>
      <c r="O18" s="20" t="s">
        <v>47</v>
      </c>
      <c r="Q18" s="20">
        <f t="shared" si="1"/>
        <v>10</v>
      </c>
      <c r="R18" s="20" t="str">
        <f t="shared" si="2"/>
        <v/>
      </c>
      <c r="S18" s="20">
        <f>IF(R18="",Q18,Q18+COUNTIF(Q$5:Q18,Q18)-1)</f>
        <v>10</v>
      </c>
      <c r="T18" s="20" t="str">
        <f t="shared" si="3"/>
        <v>10</v>
      </c>
    </row>
    <row r="19" spans="1:22" x14ac:dyDescent="0.45">
      <c r="H19" s="28"/>
      <c r="J19" s="28"/>
      <c r="Q19" s="20"/>
    </row>
    <row r="20" spans="1:22" x14ac:dyDescent="0.45">
      <c r="B20" s="279" t="s">
        <v>32</v>
      </c>
      <c r="C20" s="279"/>
      <c r="D20" s="280" t="s">
        <v>33</v>
      </c>
      <c r="E20" s="280"/>
      <c r="F20" s="280"/>
      <c r="G20" s="280"/>
      <c r="H20" s="280"/>
      <c r="I20" s="280"/>
      <c r="J20" s="280"/>
      <c r="P20" s="20"/>
    </row>
    <row r="21" spans="1:22" ht="7.5" customHeight="1" x14ac:dyDescent="0.45">
      <c r="B21" s="281"/>
      <c r="C21" s="281"/>
      <c r="D21" s="281"/>
      <c r="E21" s="281"/>
      <c r="F21" s="281"/>
      <c r="G21" s="281"/>
      <c r="H21" s="281"/>
      <c r="I21" s="281"/>
      <c r="J21" s="281"/>
      <c r="K21" s="281"/>
      <c r="L21" s="281"/>
    </row>
    <row r="22" spans="1:22" x14ac:dyDescent="0.45">
      <c r="B22" s="283" t="s">
        <v>34</v>
      </c>
      <c r="C22" s="283"/>
      <c r="D22" s="280" t="s">
        <v>35</v>
      </c>
      <c r="E22" s="280"/>
      <c r="F22" s="280"/>
      <c r="G22" s="280"/>
      <c r="H22" s="280"/>
      <c r="I22" s="280"/>
      <c r="J22" s="280"/>
    </row>
    <row r="23" spans="1:22" x14ac:dyDescent="0.45">
      <c r="B23" s="31" t="s">
        <v>37</v>
      </c>
      <c r="C23" s="32" t="s">
        <v>38</v>
      </c>
      <c r="D23" s="32" t="s">
        <v>39</v>
      </c>
      <c r="E23" s="32" t="s">
        <v>40</v>
      </c>
      <c r="F23" s="32" t="s">
        <v>41</v>
      </c>
      <c r="G23" s="32" t="s">
        <v>42</v>
      </c>
      <c r="H23" s="32" t="s">
        <v>43</v>
      </c>
      <c r="I23" s="32" t="s">
        <v>44</v>
      </c>
      <c r="J23" s="32" t="s">
        <v>45</v>
      </c>
      <c r="K23" s="32" t="s">
        <v>46</v>
      </c>
      <c r="L23" s="33" t="s">
        <v>47</v>
      </c>
    </row>
    <row r="24" spans="1:22" x14ac:dyDescent="0.45">
      <c r="B24" s="34" t="s">
        <v>49</v>
      </c>
      <c r="C24" s="35">
        <v>20</v>
      </c>
      <c r="D24" s="35">
        <v>18</v>
      </c>
      <c r="E24" s="35">
        <v>16</v>
      </c>
      <c r="F24" s="35">
        <v>14</v>
      </c>
      <c r="G24" s="35">
        <v>12</v>
      </c>
      <c r="H24" s="35">
        <v>10</v>
      </c>
      <c r="I24" s="35">
        <v>8</v>
      </c>
      <c r="J24" s="35">
        <v>6</v>
      </c>
      <c r="K24" s="35">
        <v>4</v>
      </c>
      <c r="L24" s="36">
        <v>2</v>
      </c>
    </row>
    <row r="25" spans="1:22" ht="11.25" customHeight="1" x14ac:dyDescent="0.45"/>
    <row r="26" spans="1:22" x14ac:dyDescent="0.45">
      <c r="B26" s="284" t="s">
        <v>50</v>
      </c>
      <c r="C26" s="284"/>
      <c r="D26" s="284"/>
      <c r="E26" s="284"/>
      <c r="G26" s="281"/>
      <c r="H26" s="281"/>
      <c r="I26" s="281"/>
    </row>
    <row r="27" spans="1:22" x14ac:dyDescent="0.45">
      <c r="B27" s="285" t="str">
        <f>+B4</f>
        <v>Hagley</v>
      </c>
      <c r="C27" s="285"/>
      <c r="D27" s="282" t="s">
        <v>56</v>
      </c>
      <c r="E27" s="282"/>
      <c r="G27" s="281"/>
      <c r="H27" s="281"/>
      <c r="I27" s="281"/>
    </row>
    <row r="28" spans="1:22" x14ac:dyDescent="0.45">
      <c r="B28" s="329" t="str">
        <f>+L4</f>
        <v>Gov Bay</v>
      </c>
      <c r="C28" s="329"/>
      <c r="D28" s="330" t="s">
        <v>10</v>
      </c>
      <c r="E28" s="330"/>
      <c r="G28" s="281"/>
      <c r="H28" s="281"/>
      <c r="I28" s="281"/>
    </row>
    <row r="29" spans="1:22" x14ac:dyDescent="0.45">
      <c r="B29" s="289" t="s">
        <v>52</v>
      </c>
      <c r="C29" s="289"/>
      <c r="D29" s="290" t="str">
        <f>+I4</f>
        <v>Lakeside relay</v>
      </c>
      <c r="E29" s="290"/>
      <c r="G29" s="281"/>
      <c r="H29" s="281"/>
      <c r="I29" s="281"/>
    </row>
    <row r="30" spans="1:22" x14ac:dyDescent="0.45">
      <c r="B30" s="291" t="str">
        <f>+H4</f>
        <v>A Reese relay</v>
      </c>
      <c r="C30" s="291"/>
      <c r="D30" s="288" t="s">
        <v>51</v>
      </c>
      <c r="E30" s="288"/>
      <c r="G30" s="281"/>
      <c r="H30" s="281"/>
      <c r="I30" s="281"/>
      <c r="S30" s="29" t="s">
        <v>277</v>
      </c>
      <c r="T30" s="30"/>
      <c r="U30" s="30"/>
      <c r="V30" s="30"/>
    </row>
    <row r="31" spans="1:22" x14ac:dyDescent="0.45">
      <c r="B31" s="331" t="str">
        <f>+E4</f>
        <v>Holloway</v>
      </c>
      <c r="C31" s="331"/>
      <c r="D31" s="294" t="s">
        <v>278</v>
      </c>
      <c r="E31" s="294"/>
      <c r="G31" s="281"/>
      <c r="H31" s="281"/>
      <c r="I31" s="281"/>
      <c r="S31" s="30" t="s">
        <v>183</v>
      </c>
      <c r="T31" s="30" t="s">
        <v>1</v>
      </c>
      <c r="U31" s="30">
        <f>+N6</f>
        <v>236</v>
      </c>
      <c r="V31" s="30" t="s">
        <v>48</v>
      </c>
    </row>
    <row r="32" spans="1:22" x14ac:dyDescent="0.45">
      <c r="B32" s="287" t="s">
        <v>7</v>
      </c>
      <c r="C32" s="287"/>
      <c r="D32" s="328" t="s">
        <v>27</v>
      </c>
      <c r="E32" s="328"/>
      <c r="S32" s="30" t="s">
        <v>39</v>
      </c>
      <c r="T32" s="30" t="s">
        <v>2</v>
      </c>
      <c r="U32" s="30">
        <f>N13</f>
        <v>169</v>
      </c>
      <c r="V32" s="30" t="s">
        <v>48</v>
      </c>
    </row>
    <row r="33" spans="1:22" x14ac:dyDescent="0.45">
      <c r="S33" s="30" t="s">
        <v>40</v>
      </c>
      <c r="T33" s="30" t="s">
        <v>27</v>
      </c>
      <c r="U33" s="30">
        <f>N15</f>
        <v>159</v>
      </c>
      <c r="V33" s="30" t="s">
        <v>48</v>
      </c>
    </row>
    <row r="34" spans="1:22" x14ac:dyDescent="0.45">
      <c r="S34" s="30"/>
      <c r="T34" s="30"/>
      <c r="V34" s="30"/>
    </row>
    <row r="38" spans="1:22" x14ac:dyDescent="0.45">
      <c r="A38" t="s">
        <v>57</v>
      </c>
    </row>
    <row r="39" spans="1:22" x14ac:dyDescent="0.45">
      <c r="A39" t="s">
        <v>58</v>
      </c>
    </row>
    <row r="40" spans="1:22" x14ac:dyDescent="0.45">
      <c r="A40" t="s">
        <v>59</v>
      </c>
    </row>
    <row r="41" spans="1:22" x14ac:dyDescent="0.45">
      <c r="A41" t="s">
        <v>60</v>
      </c>
    </row>
    <row r="42" spans="1:22" x14ac:dyDescent="0.45">
      <c r="A42" t="s">
        <v>61</v>
      </c>
    </row>
    <row r="43" spans="1:22" x14ac:dyDescent="0.45">
      <c r="A43" t="s">
        <v>62</v>
      </c>
    </row>
    <row r="44" spans="1:22" x14ac:dyDescent="0.45">
      <c r="A44" t="s">
        <v>63</v>
      </c>
    </row>
    <row r="45" spans="1:22" x14ac:dyDescent="0.45">
      <c r="A45" t="s">
        <v>64</v>
      </c>
    </row>
    <row r="46" spans="1:22" x14ac:dyDescent="0.45">
      <c r="A46" t="s">
        <v>65</v>
      </c>
    </row>
    <row r="47" spans="1:22" x14ac:dyDescent="0.45">
      <c r="A47" t="s">
        <v>66</v>
      </c>
    </row>
    <row r="48" spans="1:22" x14ac:dyDescent="0.45">
      <c r="A48" t="s">
        <v>67</v>
      </c>
    </row>
    <row r="49" spans="1:1" x14ac:dyDescent="0.45">
      <c r="A49" t="s">
        <v>68</v>
      </c>
    </row>
    <row r="50" spans="1:1" x14ac:dyDescent="0.45">
      <c r="A50" t="s">
        <v>69</v>
      </c>
    </row>
  </sheetData>
  <mergeCells count="21">
    <mergeCell ref="B32:C32"/>
    <mergeCell ref="D32:E32"/>
    <mergeCell ref="B22:C22"/>
    <mergeCell ref="D22:J22"/>
    <mergeCell ref="B26:E26"/>
    <mergeCell ref="G26:I31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A1:L1"/>
    <mergeCell ref="B3:M3"/>
    <mergeCell ref="B20:C20"/>
    <mergeCell ref="D20:J20"/>
    <mergeCell ref="B21:L21"/>
  </mergeCells>
  <pageMargins left="0.39374999999999999" right="0.27569444444444402" top="0.31527777777777799" bottom="0.31527777777777799" header="0.51180555555555496" footer="0.51180555555555496"/>
  <pageSetup paperSize="9" firstPageNumber="0" fitToHeight="0" orientation="landscape" horizontalDpi="300" verticalDpi="30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C000"/>
    <pageSetUpPr fitToPage="1"/>
  </sheetPr>
  <dimension ref="A1:V51"/>
  <sheetViews>
    <sheetView zoomScaleNormal="100" workbookViewId="0">
      <selection activeCell="D9" activeCellId="1" sqref="E6:E19 D9"/>
    </sheetView>
  </sheetViews>
  <sheetFormatPr defaultColWidth="8.53125" defaultRowHeight="14.25" x14ac:dyDescent="0.45"/>
  <cols>
    <col min="1" max="1" width="23" customWidth="1"/>
    <col min="2" max="2" width="14.53125" customWidth="1"/>
    <col min="3" max="3" width="10.86328125" customWidth="1"/>
    <col min="4" max="4" width="10.1328125" customWidth="1"/>
    <col min="5" max="5" width="14.53125" customWidth="1"/>
    <col min="6" max="6" width="15.86328125" customWidth="1"/>
    <col min="7" max="8" width="14" customWidth="1"/>
    <col min="9" max="9" width="11" customWidth="1"/>
    <col min="10" max="11" width="10.1328125" customWidth="1"/>
    <col min="19" max="19" width="6.6640625" customWidth="1"/>
    <col min="20" max="20" width="19.86328125" customWidth="1"/>
  </cols>
  <sheetData>
    <row r="1" spans="1:18" s="4" customFormat="1" ht="46.5" x14ac:dyDescent="1.4">
      <c r="A1" s="277" t="s">
        <v>279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</row>
    <row r="2" spans="1:18" ht="9" customHeight="1" x14ac:dyDescent="0.45"/>
    <row r="3" spans="1:18" s="5" customFormat="1" ht="21" customHeight="1" x14ac:dyDescent="0.55000000000000004">
      <c r="A3" s="5" t="s">
        <v>4</v>
      </c>
      <c r="B3" s="296" t="s">
        <v>5</v>
      </c>
      <c r="C3" s="296"/>
      <c r="D3" s="296"/>
      <c r="E3" s="296"/>
      <c r="F3" s="296"/>
      <c r="G3" s="296"/>
      <c r="H3" s="296"/>
      <c r="I3" s="296"/>
      <c r="J3" s="296"/>
      <c r="K3" s="296"/>
      <c r="L3" s="6"/>
      <c r="M3" s="6"/>
      <c r="N3" s="6"/>
      <c r="O3" s="6"/>
      <c r="P3" s="6"/>
    </row>
    <row r="4" spans="1:18" s="20" customFormat="1" ht="14.25" customHeight="1" x14ac:dyDescent="0.4">
      <c r="A4" s="7"/>
      <c r="B4" s="8" t="s">
        <v>6</v>
      </c>
      <c r="C4" s="9" t="s">
        <v>7</v>
      </c>
      <c r="D4" s="10" t="s">
        <v>8</v>
      </c>
      <c r="E4" s="11" t="s">
        <v>9</v>
      </c>
      <c r="F4" s="14" t="s">
        <v>12</v>
      </c>
      <c r="G4" s="13" t="s">
        <v>11</v>
      </c>
      <c r="H4" s="16" t="s">
        <v>14</v>
      </c>
      <c r="I4" s="12" t="s">
        <v>10</v>
      </c>
      <c r="J4" s="17" t="s">
        <v>15</v>
      </c>
      <c r="K4" s="210" t="s">
        <v>13</v>
      </c>
      <c r="L4" s="18" t="s">
        <v>269</v>
      </c>
      <c r="M4" s="19" t="s">
        <v>17</v>
      </c>
    </row>
    <row r="5" spans="1:18" s="20" customFormat="1" ht="14.25" hidden="1" customHeight="1" x14ac:dyDescent="0.35">
      <c r="A5" s="21" t="s">
        <v>280</v>
      </c>
      <c r="B5" s="212" t="e">
        <f>+Selwyn!#REF!</f>
        <v>#REF!</v>
      </c>
      <c r="C5" s="213"/>
      <c r="D5" s="214" t="e">
        <f>+Rawhiti!#REF!</f>
        <v>#REF!</v>
      </c>
      <c r="E5" s="215" t="e">
        <f>+#REF!</f>
        <v>#REF!</v>
      </c>
      <c r="F5" s="215" t="e">
        <f>+Holloway!#REF!</f>
        <v>#REF!</v>
      </c>
      <c r="G5" s="215" t="e">
        <f>+Kennett!#REF!</f>
        <v>#REF!</v>
      </c>
      <c r="H5" s="216" t="e">
        <f>+Lakeside!#REF!</f>
        <v>#REF!</v>
      </c>
      <c r="I5" s="215" t="e">
        <f>+'Cant X-C'!#REF!</f>
        <v>#REF!</v>
      </c>
      <c r="J5" s="217"/>
      <c r="K5" s="217" t="e">
        <f>+'Cant Rd'!#REF!</f>
        <v>#REF!</v>
      </c>
      <c r="L5" s="218" t="e">
        <f>+'[1]tak-ak'!#REF!</f>
        <v>#REF!</v>
      </c>
      <c r="M5" s="25" t="e">
        <f t="shared" ref="M5:M19" si="0">SUM(B5:L5)</f>
        <v>#REF!</v>
      </c>
      <c r="P5" s="20" t="s">
        <v>275</v>
      </c>
      <c r="R5" s="25"/>
    </row>
    <row r="6" spans="1:18" s="20" customFormat="1" ht="14.25" customHeight="1" x14ac:dyDescent="0.35">
      <c r="A6" s="21" t="s">
        <v>18</v>
      </c>
      <c r="B6" s="22">
        <v>0</v>
      </c>
      <c r="C6" s="23">
        <v>0</v>
      </c>
      <c r="D6" s="216">
        <v>0</v>
      </c>
      <c r="E6" s="216">
        <v>0</v>
      </c>
      <c r="F6" s="216">
        <v>0</v>
      </c>
      <c r="G6" s="216"/>
      <c r="H6" s="216">
        <v>0</v>
      </c>
      <c r="I6" s="216">
        <v>0</v>
      </c>
      <c r="J6" s="216"/>
      <c r="K6" s="216">
        <v>0</v>
      </c>
      <c r="L6" s="24">
        <v>2</v>
      </c>
      <c r="M6" s="25">
        <f t="shared" si="0"/>
        <v>2</v>
      </c>
      <c r="N6" s="20" t="s">
        <v>270</v>
      </c>
      <c r="Q6" s="20">
        <v>1</v>
      </c>
      <c r="R6" s="25">
        <v>210</v>
      </c>
    </row>
    <row r="7" spans="1:18" s="20" customFormat="1" ht="14.25" customHeight="1" x14ac:dyDescent="0.35">
      <c r="A7" s="21" t="s">
        <v>281</v>
      </c>
      <c r="B7" s="22">
        <v>1</v>
      </c>
      <c r="C7" s="23">
        <v>2</v>
      </c>
      <c r="D7" s="216">
        <v>6</v>
      </c>
      <c r="E7" s="216">
        <v>1</v>
      </c>
      <c r="F7" s="216">
        <v>0</v>
      </c>
      <c r="G7" s="216">
        <v>0</v>
      </c>
      <c r="H7" s="216">
        <v>2</v>
      </c>
      <c r="I7" s="216">
        <v>4</v>
      </c>
      <c r="J7" s="216"/>
      <c r="K7" s="216"/>
      <c r="L7" s="24"/>
      <c r="M7" s="25">
        <f t="shared" si="0"/>
        <v>16</v>
      </c>
      <c r="N7" s="20" t="s">
        <v>272</v>
      </c>
      <c r="Q7" s="20">
        <v>2</v>
      </c>
      <c r="R7" s="25">
        <v>174</v>
      </c>
    </row>
    <row r="8" spans="1:18" s="20" customFormat="1" ht="14.25" customHeight="1" x14ac:dyDescent="0.35">
      <c r="A8" s="21" t="s">
        <v>271</v>
      </c>
      <c r="B8" s="22">
        <v>20</v>
      </c>
      <c r="C8" s="23">
        <v>18</v>
      </c>
      <c r="D8" s="216">
        <v>20</v>
      </c>
      <c r="E8" s="216">
        <v>20</v>
      </c>
      <c r="F8" s="216">
        <v>20</v>
      </c>
      <c r="G8" s="216">
        <v>20</v>
      </c>
      <c r="H8" s="216">
        <v>20</v>
      </c>
      <c r="I8" s="216">
        <v>20</v>
      </c>
      <c r="J8" s="216">
        <v>16</v>
      </c>
      <c r="K8" s="216">
        <v>20</v>
      </c>
      <c r="L8" s="24">
        <v>16</v>
      </c>
      <c r="M8" s="25">
        <f t="shared" si="0"/>
        <v>210</v>
      </c>
      <c r="N8" s="219" t="s">
        <v>38</v>
      </c>
      <c r="Q8" s="20">
        <v>3</v>
      </c>
      <c r="R8" s="25">
        <v>158</v>
      </c>
    </row>
    <row r="9" spans="1:18" s="20" customFormat="1" ht="14.25" customHeight="1" x14ac:dyDescent="0.35">
      <c r="A9" s="21" t="s">
        <v>19</v>
      </c>
      <c r="B9" s="22">
        <v>6</v>
      </c>
      <c r="C9" s="23">
        <v>0</v>
      </c>
      <c r="D9" s="216">
        <v>2</v>
      </c>
      <c r="E9" s="216">
        <v>6</v>
      </c>
      <c r="F9" s="216"/>
      <c r="G9" s="216">
        <v>8</v>
      </c>
      <c r="H9" s="216">
        <v>4</v>
      </c>
      <c r="I9" s="216">
        <v>16</v>
      </c>
      <c r="J9" s="216">
        <v>14</v>
      </c>
      <c r="K9" s="216">
        <v>18</v>
      </c>
      <c r="L9" s="24">
        <v>20</v>
      </c>
      <c r="M9" s="25">
        <f t="shared" si="0"/>
        <v>94</v>
      </c>
      <c r="N9" s="220" t="s">
        <v>44</v>
      </c>
      <c r="Q9" s="20">
        <v>4</v>
      </c>
      <c r="R9" s="25">
        <v>154</v>
      </c>
    </row>
    <row r="10" spans="1:18" s="20" customFormat="1" ht="14.25" customHeight="1" x14ac:dyDescent="0.35">
      <c r="A10" s="21" t="s">
        <v>20</v>
      </c>
      <c r="B10" s="22">
        <v>1</v>
      </c>
      <c r="C10" s="23">
        <v>6</v>
      </c>
      <c r="D10" s="216">
        <v>6</v>
      </c>
      <c r="E10" s="216">
        <v>2</v>
      </c>
      <c r="F10" s="216">
        <v>6</v>
      </c>
      <c r="G10" s="216">
        <v>0</v>
      </c>
      <c r="H10" s="216">
        <v>6</v>
      </c>
      <c r="I10" s="216">
        <v>0</v>
      </c>
      <c r="J10" s="216"/>
      <c r="K10" s="216">
        <v>0</v>
      </c>
      <c r="L10" s="24">
        <v>4</v>
      </c>
      <c r="M10" s="25">
        <f t="shared" si="0"/>
        <v>31</v>
      </c>
      <c r="N10" s="20" t="s">
        <v>46</v>
      </c>
      <c r="Q10" s="20">
        <v>5</v>
      </c>
      <c r="R10" s="25">
        <v>122</v>
      </c>
    </row>
    <row r="11" spans="1:18" s="20" customFormat="1" ht="14.25" customHeight="1" x14ac:dyDescent="0.35">
      <c r="A11" s="21" t="s">
        <v>21</v>
      </c>
      <c r="B11" s="22">
        <v>8</v>
      </c>
      <c r="C11" s="23">
        <v>8</v>
      </c>
      <c r="D11" s="216">
        <v>8</v>
      </c>
      <c r="E11" s="216">
        <v>10</v>
      </c>
      <c r="F11" s="216">
        <v>10</v>
      </c>
      <c r="G11" s="216">
        <v>6</v>
      </c>
      <c r="H11" s="216">
        <v>8</v>
      </c>
      <c r="I11" s="216">
        <v>6</v>
      </c>
      <c r="J11" s="216">
        <v>12</v>
      </c>
      <c r="K11" s="216">
        <v>0</v>
      </c>
      <c r="L11" s="24">
        <v>12</v>
      </c>
      <c r="M11" s="25">
        <f t="shared" si="0"/>
        <v>88</v>
      </c>
      <c r="N11" s="220" t="s">
        <v>45</v>
      </c>
      <c r="Q11" s="20">
        <v>6</v>
      </c>
      <c r="R11" s="25">
        <v>107</v>
      </c>
    </row>
    <row r="12" spans="1:18" s="20" customFormat="1" ht="15" customHeight="1" x14ac:dyDescent="0.35">
      <c r="A12" s="21" t="s">
        <v>273</v>
      </c>
      <c r="B12" s="22">
        <v>4</v>
      </c>
      <c r="C12" s="23">
        <v>0</v>
      </c>
      <c r="D12" s="216">
        <v>0</v>
      </c>
      <c r="E12" s="216">
        <v>4</v>
      </c>
      <c r="F12" s="216">
        <v>0</v>
      </c>
      <c r="G12" s="216">
        <v>0</v>
      </c>
      <c r="H12" s="216">
        <v>1</v>
      </c>
      <c r="I12" s="216">
        <v>0</v>
      </c>
      <c r="J12" s="216">
        <v>0</v>
      </c>
      <c r="K12" s="216">
        <v>0</v>
      </c>
      <c r="L12" s="24">
        <v>0</v>
      </c>
      <c r="M12" s="25">
        <f t="shared" si="0"/>
        <v>9</v>
      </c>
      <c r="N12" s="20" t="s">
        <v>275</v>
      </c>
      <c r="Q12" s="20">
        <v>7</v>
      </c>
      <c r="R12" s="25">
        <v>94</v>
      </c>
    </row>
    <row r="13" spans="1:18" s="20" customFormat="1" ht="15" customHeight="1" x14ac:dyDescent="0.35">
      <c r="A13" s="21" t="s">
        <v>23</v>
      </c>
      <c r="B13" s="22">
        <v>2</v>
      </c>
      <c r="C13" s="23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/>
      <c r="J13" s="216"/>
      <c r="K13" s="216"/>
      <c r="L13" s="24"/>
      <c r="M13" s="25">
        <f t="shared" si="0"/>
        <v>2</v>
      </c>
      <c r="N13" s="20" t="s">
        <v>270</v>
      </c>
      <c r="Q13" s="20">
        <v>8</v>
      </c>
      <c r="R13" s="25">
        <v>88</v>
      </c>
    </row>
    <row r="14" spans="1:18" s="20" customFormat="1" ht="14.25" customHeight="1" x14ac:dyDescent="0.35">
      <c r="A14" s="21" t="s">
        <v>274</v>
      </c>
      <c r="B14" s="22">
        <v>14</v>
      </c>
      <c r="C14" s="23">
        <v>14</v>
      </c>
      <c r="D14" s="216">
        <v>16</v>
      </c>
      <c r="E14" s="216">
        <v>8</v>
      </c>
      <c r="F14" s="216">
        <v>10</v>
      </c>
      <c r="G14" s="216">
        <v>12</v>
      </c>
      <c r="H14" s="216">
        <v>10</v>
      </c>
      <c r="I14" s="216">
        <v>10</v>
      </c>
      <c r="J14" s="216">
        <v>8</v>
      </c>
      <c r="K14" s="216">
        <v>14</v>
      </c>
      <c r="L14" s="24">
        <v>6</v>
      </c>
      <c r="M14" s="25">
        <f t="shared" si="0"/>
        <v>122</v>
      </c>
      <c r="N14" s="220" t="s">
        <v>42</v>
      </c>
      <c r="Q14" s="20">
        <v>9</v>
      </c>
      <c r="R14" s="25">
        <v>31</v>
      </c>
    </row>
    <row r="15" spans="1:18" s="20" customFormat="1" ht="14.25" customHeight="1" x14ac:dyDescent="0.35">
      <c r="A15" s="26" t="s">
        <v>2</v>
      </c>
      <c r="B15" s="22">
        <v>16</v>
      </c>
      <c r="C15" s="23">
        <v>16</v>
      </c>
      <c r="D15" s="216">
        <v>18</v>
      </c>
      <c r="E15" s="216">
        <v>14</v>
      </c>
      <c r="F15" s="216">
        <v>16</v>
      </c>
      <c r="G15" s="216">
        <v>16</v>
      </c>
      <c r="H15" s="216">
        <v>14</v>
      </c>
      <c r="I15" s="216">
        <v>12</v>
      </c>
      <c r="J15" s="216">
        <v>10</v>
      </c>
      <c r="K15" s="216">
        <v>8</v>
      </c>
      <c r="L15" s="24">
        <v>18</v>
      </c>
      <c r="M15" s="25">
        <f t="shared" si="0"/>
        <v>158</v>
      </c>
      <c r="N15" s="220" t="s">
        <v>40</v>
      </c>
      <c r="Q15" s="20">
        <v>10</v>
      </c>
      <c r="R15" s="25">
        <v>18</v>
      </c>
    </row>
    <row r="16" spans="1:18" s="20" customFormat="1" ht="14.25" customHeight="1" x14ac:dyDescent="0.35">
      <c r="A16" s="26" t="s">
        <v>26</v>
      </c>
      <c r="B16" s="22">
        <v>0</v>
      </c>
      <c r="C16" s="23">
        <v>4</v>
      </c>
      <c r="D16" s="216">
        <v>0</v>
      </c>
      <c r="E16" s="216">
        <v>0</v>
      </c>
      <c r="F16" s="216">
        <v>0</v>
      </c>
      <c r="G16" s="216">
        <v>4</v>
      </c>
      <c r="H16" s="216">
        <v>0</v>
      </c>
      <c r="I16" s="216">
        <v>0</v>
      </c>
      <c r="J16" s="216"/>
      <c r="K16" s="216"/>
      <c r="L16" s="24">
        <v>10</v>
      </c>
      <c r="M16" s="25">
        <f t="shared" si="0"/>
        <v>18</v>
      </c>
      <c r="N16" s="20" t="s">
        <v>47</v>
      </c>
      <c r="Q16" s="20">
        <v>11</v>
      </c>
      <c r="R16" s="25">
        <v>16</v>
      </c>
    </row>
    <row r="17" spans="1:22" s="20" customFormat="1" ht="14.25" customHeight="1" x14ac:dyDescent="0.35">
      <c r="A17" s="26" t="s">
        <v>27</v>
      </c>
      <c r="B17" s="22">
        <v>12</v>
      </c>
      <c r="C17" s="23">
        <v>10</v>
      </c>
      <c r="D17" s="216">
        <v>10</v>
      </c>
      <c r="E17" s="216">
        <v>12</v>
      </c>
      <c r="F17" s="216">
        <v>12</v>
      </c>
      <c r="G17" s="216">
        <v>18</v>
      </c>
      <c r="H17" s="216">
        <v>12</v>
      </c>
      <c r="I17" s="216">
        <v>8</v>
      </c>
      <c r="J17" s="216">
        <v>0</v>
      </c>
      <c r="K17" s="216">
        <v>12</v>
      </c>
      <c r="L17" s="24">
        <v>1</v>
      </c>
      <c r="M17" s="25">
        <f t="shared" si="0"/>
        <v>107</v>
      </c>
      <c r="N17" s="220" t="s">
        <v>43</v>
      </c>
      <c r="Q17" s="20">
        <v>12</v>
      </c>
      <c r="R17" s="25">
        <v>9</v>
      </c>
    </row>
    <row r="18" spans="1:22" s="20" customFormat="1" ht="14.25" customHeight="1" x14ac:dyDescent="0.35">
      <c r="A18" s="26" t="s">
        <v>28</v>
      </c>
      <c r="B18" s="22">
        <v>10</v>
      </c>
      <c r="C18" s="23">
        <v>20</v>
      </c>
      <c r="D18" s="216">
        <v>14</v>
      </c>
      <c r="E18" s="216">
        <v>18</v>
      </c>
      <c r="F18" s="216">
        <v>18</v>
      </c>
      <c r="G18" s="216">
        <v>14</v>
      </c>
      <c r="H18" s="216">
        <v>18</v>
      </c>
      <c r="I18" s="216">
        <v>18</v>
      </c>
      <c r="J18" s="216">
        <v>20</v>
      </c>
      <c r="K18" s="216">
        <v>16</v>
      </c>
      <c r="L18" s="24">
        <v>8</v>
      </c>
      <c r="M18" s="25">
        <f t="shared" si="0"/>
        <v>174</v>
      </c>
      <c r="N18" s="220" t="s">
        <v>39</v>
      </c>
      <c r="Q18" s="20">
        <v>13</v>
      </c>
      <c r="R18" s="25">
        <v>2</v>
      </c>
    </row>
    <row r="19" spans="1:22" s="20" customFormat="1" ht="14.25" customHeight="1" x14ac:dyDescent="0.35">
      <c r="A19" s="27" t="s">
        <v>282</v>
      </c>
      <c r="B19" s="221">
        <v>18</v>
      </c>
      <c r="C19" s="221">
        <v>12</v>
      </c>
      <c r="D19" s="221">
        <v>12</v>
      </c>
      <c r="E19" s="216">
        <v>16</v>
      </c>
      <c r="F19" s="221">
        <v>14</v>
      </c>
      <c r="G19" s="221">
        <v>10</v>
      </c>
      <c r="H19" s="221">
        <v>16</v>
      </c>
      <c r="I19" s="221">
        <v>14</v>
      </c>
      <c r="J19" s="221">
        <v>18</v>
      </c>
      <c r="K19" s="221">
        <v>10</v>
      </c>
      <c r="L19" s="222">
        <v>14</v>
      </c>
      <c r="M19" s="25">
        <f t="shared" si="0"/>
        <v>154</v>
      </c>
      <c r="N19" s="220" t="s">
        <v>41</v>
      </c>
      <c r="R19" s="25">
        <v>2</v>
      </c>
    </row>
    <row r="20" spans="1:22" x14ac:dyDescent="0.45">
      <c r="H20" s="223"/>
      <c r="J20" s="223"/>
      <c r="P20" s="20"/>
    </row>
    <row r="21" spans="1:22" x14ac:dyDescent="0.45">
      <c r="B21" s="279" t="s">
        <v>32</v>
      </c>
      <c r="C21" s="279"/>
      <c r="D21" s="280" t="s">
        <v>33</v>
      </c>
      <c r="E21" s="280"/>
      <c r="F21" s="280"/>
      <c r="G21" s="280"/>
      <c r="H21" s="280"/>
      <c r="I21" s="280"/>
      <c r="J21" s="280"/>
      <c r="P21" s="20"/>
    </row>
    <row r="22" spans="1:22" ht="7.5" customHeight="1" x14ac:dyDescent="0.45">
      <c r="B22" s="281"/>
      <c r="C22" s="281"/>
      <c r="D22" s="281"/>
      <c r="E22" s="281"/>
      <c r="F22" s="281"/>
      <c r="G22" s="281"/>
      <c r="H22" s="281"/>
      <c r="I22" s="281"/>
      <c r="J22" s="281"/>
      <c r="K22" s="281"/>
      <c r="L22" s="281"/>
    </row>
    <row r="23" spans="1:22" x14ac:dyDescent="0.45">
      <c r="B23" s="283" t="s">
        <v>34</v>
      </c>
      <c r="C23" s="283"/>
      <c r="D23" s="280" t="s">
        <v>35</v>
      </c>
      <c r="E23" s="280"/>
      <c r="F23" s="280"/>
      <c r="G23" s="280"/>
      <c r="H23" s="280"/>
      <c r="I23" s="280"/>
      <c r="J23" s="280"/>
    </row>
    <row r="24" spans="1:22" x14ac:dyDescent="0.45">
      <c r="B24" s="31" t="s">
        <v>37</v>
      </c>
      <c r="C24" s="32" t="s">
        <v>38</v>
      </c>
      <c r="D24" s="32" t="s">
        <v>39</v>
      </c>
      <c r="E24" s="32" t="s">
        <v>40</v>
      </c>
      <c r="F24" s="32" t="s">
        <v>41</v>
      </c>
      <c r="G24" s="32" t="s">
        <v>42</v>
      </c>
      <c r="H24" s="32" t="s">
        <v>43</v>
      </c>
      <c r="I24" s="32" t="s">
        <v>44</v>
      </c>
      <c r="J24" s="32" t="s">
        <v>45</v>
      </c>
      <c r="K24" s="32" t="s">
        <v>46</v>
      </c>
      <c r="L24" s="33" t="s">
        <v>47</v>
      </c>
    </row>
    <row r="25" spans="1:22" x14ac:dyDescent="0.45">
      <c r="B25" s="34" t="s">
        <v>49</v>
      </c>
      <c r="C25" s="35">
        <v>20</v>
      </c>
      <c r="D25" s="35">
        <v>18</v>
      </c>
      <c r="E25" s="35">
        <v>16</v>
      </c>
      <c r="F25" s="35">
        <v>14</v>
      </c>
      <c r="G25" s="35">
        <v>12</v>
      </c>
      <c r="H25" s="35">
        <v>10</v>
      </c>
      <c r="I25" s="35">
        <v>8</v>
      </c>
      <c r="J25" s="35">
        <v>6</v>
      </c>
      <c r="K25" s="35">
        <v>4</v>
      </c>
      <c r="L25" s="36">
        <v>2</v>
      </c>
    </row>
    <row r="26" spans="1:22" ht="11.25" customHeight="1" x14ac:dyDescent="0.45"/>
    <row r="27" spans="1:22" x14ac:dyDescent="0.45">
      <c r="B27" s="284" t="s">
        <v>50</v>
      </c>
      <c r="C27" s="284"/>
      <c r="D27" s="284"/>
      <c r="E27" s="284"/>
      <c r="G27" s="281"/>
      <c r="H27" s="281"/>
      <c r="I27" s="281"/>
    </row>
    <row r="28" spans="1:22" x14ac:dyDescent="0.45">
      <c r="B28" s="285" t="str">
        <f>+B4</f>
        <v>Hagley</v>
      </c>
      <c r="C28" s="285"/>
      <c r="D28" s="282" t="s">
        <v>56</v>
      </c>
      <c r="E28" s="282"/>
      <c r="G28" s="281"/>
      <c r="H28" s="281"/>
      <c r="I28" s="281"/>
    </row>
    <row r="29" spans="1:22" x14ac:dyDescent="0.45">
      <c r="B29" s="329" t="str">
        <f>+J4</f>
        <v>Gov Bay</v>
      </c>
      <c r="C29" s="329"/>
      <c r="D29" s="330" t="s">
        <v>10</v>
      </c>
      <c r="E29" s="330"/>
      <c r="G29" s="281"/>
      <c r="H29" s="281"/>
      <c r="I29" s="281"/>
    </row>
    <row r="30" spans="1:22" x14ac:dyDescent="0.45">
      <c r="B30" s="289" t="s">
        <v>52</v>
      </c>
      <c r="C30" s="289"/>
      <c r="D30" s="290" t="str">
        <f>+H4</f>
        <v>Lakeside relay</v>
      </c>
      <c r="E30" s="290"/>
      <c r="G30" s="281"/>
      <c r="H30" s="281"/>
      <c r="I30" s="281"/>
    </row>
    <row r="31" spans="1:22" x14ac:dyDescent="0.45">
      <c r="B31" s="291" t="str">
        <f>+E4</f>
        <v>A Reese relay</v>
      </c>
      <c r="C31" s="291"/>
      <c r="D31" s="288" t="s">
        <v>51</v>
      </c>
      <c r="E31" s="288"/>
      <c r="G31" s="281"/>
      <c r="H31" s="281"/>
      <c r="I31" s="281"/>
      <c r="S31" s="29" t="s">
        <v>277</v>
      </c>
      <c r="T31" s="30"/>
      <c r="U31" s="30"/>
      <c r="V31" s="30"/>
    </row>
    <row r="32" spans="1:22" x14ac:dyDescent="0.45">
      <c r="B32" s="331" t="str">
        <f>+F4</f>
        <v>Holloway</v>
      </c>
      <c r="C32" s="331"/>
      <c r="D32" s="294" t="s">
        <v>278</v>
      </c>
      <c r="E32" s="294"/>
      <c r="G32" s="281"/>
      <c r="H32" s="281"/>
      <c r="I32" s="281"/>
      <c r="S32" s="30" t="s">
        <v>183</v>
      </c>
      <c r="T32" s="30" t="s">
        <v>1</v>
      </c>
      <c r="U32" s="30">
        <f>+M8</f>
        <v>210</v>
      </c>
      <c r="V32" s="30" t="s">
        <v>48</v>
      </c>
    </row>
    <row r="33" spans="1:22" x14ac:dyDescent="0.45">
      <c r="S33" s="30" t="s">
        <v>39</v>
      </c>
      <c r="T33" s="30" t="s">
        <v>28</v>
      </c>
      <c r="U33" s="30">
        <f>+M18</f>
        <v>174</v>
      </c>
      <c r="V33" s="30" t="s">
        <v>48</v>
      </c>
    </row>
    <row r="34" spans="1:22" x14ac:dyDescent="0.45">
      <c r="S34" s="30" t="s">
        <v>40</v>
      </c>
      <c r="T34" s="30" t="s">
        <v>2</v>
      </c>
      <c r="U34" s="30">
        <f>+M15</f>
        <v>158</v>
      </c>
      <c r="V34" s="30" t="s">
        <v>48</v>
      </c>
    </row>
    <row r="39" spans="1:22" x14ac:dyDescent="0.45">
      <c r="A39" t="s">
        <v>57</v>
      </c>
    </row>
    <row r="40" spans="1:22" x14ac:dyDescent="0.45">
      <c r="A40" t="s">
        <v>58</v>
      </c>
    </row>
    <row r="41" spans="1:22" x14ac:dyDescent="0.45">
      <c r="A41" t="s">
        <v>59</v>
      </c>
    </row>
    <row r="42" spans="1:22" x14ac:dyDescent="0.45">
      <c r="A42" t="s">
        <v>60</v>
      </c>
    </row>
    <row r="43" spans="1:22" x14ac:dyDescent="0.45">
      <c r="A43" t="s">
        <v>61</v>
      </c>
    </row>
    <row r="44" spans="1:22" x14ac:dyDescent="0.45">
      <c r="A44" t="s">
        <v>62</v>
      </c>
    </row>
    <row r="45" spans="1:22" x14ac:dyDescent="0.45">
      <c r="A45" t="s">
        <v>63</v>
      </c>
    </row>
    <row r="46" spans="1:22" x14ac:dyDescent="0.45">
      <c r="A46" t="s">
        <v>64</v>
      </c>
    </row>
    <row r="47" spans="1:22" x14ac:dyDescent="0.45">
      <c r="A47" t="s">
        <v>65</v>
      </c>
    </row>
    <row r="48" spans="1:22" x14ac:dyDescent="0.45">
      <c r="A48" t="s">
        <v>66</v>
      </c>
    </row>
    <row r="49" spans="1:1" x14ac:dyDescent="0.45">
      <c r="A49" t="s">
        <v>67</v>
      </c>
    </row>
    <row r="50" spans="1:1" x14ac:dyDescent="0.45">
      <c r="A50" t="s">
        <v>68</v>
      </c>
    </row>
    <row r="51" spans="1:1" x14ac:dyDescent="0.45">
      <c r="A51" t="s">
        <v>69</v>
      </c>
    </row>
  </sheetData>
  <mergeCells count="19">
    <mergeCell ref="B23:C23"/>
    <mergeCell ref="D23:J23"/>
    <mergeCell ref="B27:E27"/>
    <mergeCell ref="G27:I32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A1:L1"/>
    <mergeCell ref="B3:K3"/>
    <mergeCell ref="B21:C21"/>
    <mergeCell ref="D21:J21"/>
    <mergeCell ref="B22:L22"/>
  </mergeCells>
  <pageMargins left="0.39374999999999999" right="0.27569444444444402" top="0.31527777777777799" bottom="0.31527777777777799" header="0.51180555555555496" footer="0.51180555555555496"/>
  <pageSetup paperSize="9" firstPageNumber="0" fitToHeight="0" orientation="landscape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  <pageSetUpPr fitToPage="1"/>
  </sheetPr>
  <dimension ref="A1:AMJ57"/>
  <sheetViews>
    <sheetView tabSelected="1" zoomScale="104" zoomScaleNormal="100" workbookViewId="0">
      <selection activeCell="F4" sqref="F4"/>
    </sheetView>
  </sheetViews>
  <sheetFormatPr defaultColWidth="8.53125" defaultRowHeight="14.25" x14ac:dyDescent="0.45"/>
  <cols>
    <col min="1" max="1" width="30" customWidth="1"/>
    <col min="2" max="2" width="14.53125" customWidth="1"/>
    <col min="3" max="3" width="10.86328125" customWidth="1"/>
    <col min="4" max="4" width="10.1328125" customWidth="1"/>
    <col min="5" max="5" width="14.53125" customWidth="1"/>
    <col min="6" max="6" width="10.6640625" customWidth="1"/>
    <col min="7" max="7" width="11.53125" customWidth="1"/>
    <col min="8" max="8" width="13.53125" customWidth="1"/>
    <col min="9" max="9" width="11.33203125" customWidth="1"/>
    <col min="10" max="10" width="12.9296875" customWidth="1"/>
    <col min="11" max="11" width="10.1328125" customWidth="1"/>
    <col min="16" max="16" width="22.46484375" customWidth="1"/>
    <col min="17" max="19" width="4.53125" customWidth="1"/>
    <col min="1024" max="1024" width="9.1328125" customWidth="1"/>
  </cols>
  <sheetData>
    <row r="1" spans="1:1024" s="4" customFormat="1" ht="46.5" x14ac:dyDescent="1.4">
      <c r="A1" s="277" t="s">
        <v>3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AMJ1"/>
    </row>
    <row r="2" spans="1:1024" ht="9" customHeight="1" x14ac:dyDescent="0.45"/>
    <row r="3" spans="1:1024" s="5" customFormat="1" ht="20.25" x14ac:dyDescent="0.55000000000000004">
      <c r="A3" s="5" t="s">
        <v>4</v>
      </c>
      <c r="B3" s="278" t="s">
        <v>5</v>
      </c>
      <c r="C3" s="278"/>
      <c r="D3" s="278"/>
      <c r="E3" s="278"/>
      <c r="F3" s="278"/>
      <c r="G3" s="278"/>
      <c r="H3" s="278"/>
      <c r="I3" s="278"/>
      <c r="J3" s="278"/>
      <c r="K3" s="278"/>
      <c r="L3" s="278"/>
      <c r="M3" s="278"/>
      <c r="N3" s="6"/>
      <c r="O3" s="6"/>
      <c r="P3" s="6"/>
      <c r="AMJ3"/>
    </row>
    <row r="4" spans="1:1024" s="20" customFormat="1" ht="14.25" customHeight="1" x14ac:dyDescent="0.45">
      <c r="A4" s="7"/>
      <c r="B4" s="8" t="s">
        <v>6</v>
      </c>
      <c r="C4" s="9" t="s">
        <v>7</v>
      </c>
      <c r="D4" s="10" t="s">
        <v>8</v>
      </c>
      <c r="E4" s="11" t="s">
        <v>9</v>
      </c>
      <c r="F4" s="12" t="s">
        <v>10</v>
      </c>
      <c r="G4" s="13" t="s">
        <v>11</v>
      </c>
      <c r="H4" s="14" t="s">
        <v>12</v>
      </c>
      <c r="I4" s="15" t="s">
        <v>13</v>
      </c>
      <c r="J4" s="16" t="s">
        <v>14</v>
      </c>
      <c r="K4" s="17" t="s">
        <v>15</v>
      </c>
      <c r="L4" s="18" t="s">
        <v>16</v>
      </c>
      <c r="M4" s="19" t="s">
        <v>17</v>
      </c>
      <c r="AMI4"/>
      <c r="AMJ4"/>
    </row>
    <row r="5" spans="1:1024" s="20" customFormat="1" ht="15.6" customHeight="1" x14ac:dyDescent="0.45">
      <c r="A5" s="21" t="s">
        <v>18</v>
      </c>
      <c r="B5" s="22" t="str">
        <f>+Hagley!$W5</f>
        <v/>
      </c>
      <c r="C5" s="23" t="str">
        <f>+'Lionel Fox'!$L5</f>
        <v/>
      </c>
      <c r="D5" s="23" t="str">
        <f>+Rawhiti!$T5</f>
        <v/>
      </c>
      <c r="E5" s="23" t="str">
        <f>+'Andrew Reese'!$M5</f>
        <v/>
      </c>
      <c r="F5" s="23" t="str">
        <f>+'Cant X-C'!$Y5</f>
        <v/>
      </c>
      <c r="G5" s="23" t="str">
        <f>+Kennett!$T5</f>
        <v/>
      </c>
      <c r="H5" s="23">
        <f>+Holloway!$T5</f>
        <v>0</v>
      </c>
      <c r="I5" s="23">
        <f>+'Cant Rd'!$U5</f>
        <v>0</v>
      </c>
      <c r="J5" s="23">
        <f>+Lakeside!$N5</f>
        <v>0</v>
      </c>
      <c r="K5" s="23">
        <f>+GB!$N5</f>
        <v>0</v>
      </c>
      <c r="L5" s="24">
        <f>+'Loburn 68'!$O5</f>
        <v>0</v>
      </c>
      <c r="M5" s="25">
        <f t="shared" ref="M5:M24" si="0">SUM(B5:L5)</f>
        <v>0</v>
      </c>
      <c r="N5" s="20" t="str">
        <f>IF(M5=0,"",CONCATENATE(VLOOKUP(P5,Setup!$A$3:$B$22,2),Q5))</f>
        <v/>
      </c>
      <c r="P5" s="20" t="str">
        <f t="shared" ref="P5:P24" si="1">IF(M5&lt;&gt;0,RANK(M5,M$5:M$24),"")</f>
        <v/>
      </c>
      <c r="Q5" s="20" t="str">
        <f t="shared" ref="Q5:Q24" si="2">IF(P5="","",IF(COUNTIF(P$5:P$24,P5)&gt;1,"=",""))</f>
        <v/>
      </c>
      <c r="R5" s="20" t="str">
        <f>IF(Q5="",P5,P5+COUNTIF(P$5:P5,P5)-1)</f>
        <v/>
      </c>
      <c r="AMI5"/>
      <c r="AMJ5"/>
    </row>
    <row r="6" spans="1:1024" s="20" customFormat="1" ht="15.6" customHeight="1" x14ac:dyDescent="0.45">
      <c r="A6" s="21" t="s">
        <v>1</v>
      </c>
      <c r="B6" s="22">
        <f>+Hagley!$W6</f>
        <v>20</v>
      </c>
      <c r="C6" s="23">
        <f>+'Lionel Fox'!$L6</f>
        <v>16</v>
      </c>
      <c r="D6" s="23">
        <f>+Rawhiti!$T6</f>
        <v>20</v>
      </c>
      <c r="E6" s="23">
        <f>+'Andrew Reese'!$M6</f>
        <v>20</v>
      </c>
      <c r="F6" s="23">
        <f>+'Cant X-C'!$Y6</f>
        <v>20</v>
      </c>
      <c r="G6" s="23">
        <f>+Kennett!$T6</f>
        <v>20</v>
      </c>
      <c r="H6" s="23">
        <f>+Holloway!$T6</f>
        <v>0</v>
      </c>
      <c r="I6" s="23">
        <f>+'Cant Rd'!$U6</f>
        <v>0</v>
      </c>
      <c r="J6" s="23">
        <f>+Lakeside!$N6</f>
        <v>0</v>
      </c>
      <c r="K6" s="23">
        <f>+GB!$N6</f>
        <v>0</v>
      </c>
      <c r="L6" s="24">
        <f>+'Loburn 68'!$O6</f>
        <v>0</v>
      </c>
      <c r="M6" s="25">
        <f t="shared" si="0"/>
        <v>116</v>
      </c>
      <c r="N6" s="20" t="str">
        <f>IF(M6=0,"",CONCATENATE(VLOOKUP(P6,Setup!$A$3:$B$22,2),Q6))</f>
        <v>1st</v>
      </c>
      <c r="P6" s="20">
        <f t="shared" si="1"/>
        <v>1</v>
      </c>
      <c r="Q6" s="20" t="str">
        <f t="shared" si="2"/>
        <v/>
      </c>
      <c r="R6" s="20">
        <f>IF(Q6="",P6,P6+COUNTIF(P$5:P6,P6)-1)</f>
        <v>1</v>
      </c>
      <c r="AMI6"/>
      <c r="AMJ6"/>
    </row>
    <row r="7" spans="1:1024" s="20" customFormat="1" ht="15.6" customHeight="1" x14ac:dyDescent="0.45">
      <c r="A7" s="21" t="s">
        <v>19</v>
      </c>
      <c r="B7" s="22">
        <f>+Hagley!$W7</f>
        <v>6</v>
      </c>
      <c r="C7" s="23">
        <f>+'Lionel Fox'!$L7</f>
        <v>18</v>
      </c>
      <c r="D7" s="23">
        <f>+Rawhiti!$T7</f>
        <v>8</v>
      </c>
      <c r="E7" s="23">
        <f>+'Andrew Reese'!$M7</f>
        <v>14</v>
      </c>
      <c r="F7" s="23">
        <f>+'Cant X-C'!$Y7</f>
        <v>10</v>
      </c>
      <c r="G7" s="23">
        <f>+Kennett!$T7</f>
        <v>13</v>
      </c>
      <c r="H7" s="23">
        <f>+Holloway!$T7</f>
        <v>0</v>
      </c>
      <c r="I7" s="23">
        <f>+'Cant Rd'!$U7</f>
        <v>0</v>
      </c>
      <c r="J7" s="23">
        <f>+Lakeside!$N7</f>
        <v>0</v>
      </c>
      <c r="K7" s="23">
        <f>+GB!$N7</f>
        <v>0</v>
      </c>
      <c r="L7" s="24">
        <f>+'Loburn 68'!$O7</f>
        <v>0</v>
      </c>
      <c r="M7" s="25">
        <f t="shared" si="0"/>
        <v>69</v>
      </c>
      <c r="N7" s="20" t="str">
        <f>IF(M7=0,"",CONCATENATE(VLOOKUP(P7,Setup!$A$3:$B$22,2),Q7))</f>
        <v>4th</v>
      </c>
      <c r="P7" s="20">
        <f t="shared" si="1"/>
        <v>4</v>
      </c>
      <c r="Q7" s="20" t="str">
        <f t="shared" si="2"/>
        <v/>
      </c>
      <c r="R7" s="20">
        <f>IF(Q7="",P7,P7+COUNTIF(P$5:P7,P7)-1)</f>
        <v>4</v>
      </c>
      <c r="AMI7"/>
      <c r="AMJ7"/>
    </row>
    <row r="8" spans="1:1024" s="20" customFormat="1" ht="15.6" customHeight="1" x14ac:dyDescent="0.45">
      <c r="A8" s="21" t="s">
        <v>20</v>
      </c>
      <c r="B8" s="22">
        <f>+Hagley!$W8</f>
        <v>1</v>
      </c>
      <c r="C8" s="23">
        <f>+'Lionel Fox'!$L8</f>
        <v>2</v>
      </c>
      <c r="D8" s="23" t="str">
        <f>+Rawhiti!$T8</f>
        <v/>
      </c>
      <c r="E8" s="23">
        <f>+'Andrew Reese'!$M8</f>
        <v>4</v>
      </c>
      <c r="F8" s="23" t="str">
        <f>+'Cant X-C'!$Y8</f>
        <v/>
      </c>
      <c r="G8" s="23" t="str">
        <f>+Kennett!$T8</f>
        <v/>
      </c>
      <c r="H8" s="23">
        <f>+Holloway!$T8</f>
        <v>0</v>
      </c>
      <c r="I8" s="23">
        <f>+'Cant Rd'!$U8</f>
        <v>0</v>
      </c>
      <c r="J8" s="23">
        <f>+Lakeside!$N8</f>
        <v>0</v>
      </c>
      <c r="K8" s="23">
        <f>+GB!$N8</f>
        <v>0</v>
      </c>
      <c r="L8" s="24">
        <f>+'Loburn 68'!$O8</f>
        <v>0</v>
      </c>
      <c r="M8" s="25">
        <f t="shared" si="0"/>
        <v>7</v>
      </c>
      <c r="N8" s="20" t="str">
        <f>IF(M8=0,"",CONCATENATE(VLOOKUP(P8,Setup!$A$3:$B$22,2),Q8))</f>
        <v>11th</v>
      </c>
      <c r="P8" s="20">
        <f t="shared" si="1"/>
        <v>11</v>
      </c>
      <c r="Q8" s="20" t="str">
        <f t="shared" si="2"/>
        <v/>
      </c>
      <c r="R8" s="20">
        <f>IF(Q8="",P8,P8+COUNTIF(P$5:P8,P8)-1)</f>
        <v>11</v>
      </c>
      <c r="AMI8"/>
      <c r="AMJ8"/>
    </row>
    <row r="9" spans="1:1024" s="20" customFormat="1" ht="15.6" customHeight="1" x14ac:dyDescent="0.45">
      <c r="A9" s="21" t="s">
        <v>21</v>
      </c>
      <c r="B9" s="22">
        <f>+Hagley!$W9</f>
        <v>14</v>
      </c>
      <c r="C9" s="23">
        <f>+'Lionel Fox'!$L9</f>
        <v>4</v>
      </c>
      <c r="D9" s="23">
        <f>+Rawhiti!$T9</f>
        <v>4</v>
      </c>
      <c r="E9" s="23">
        <f>+'Andrew Reese'!$M9</f>
        <v>16</v>
      </c>
      <c r="F9" s="23" t="str">
        <f>+'Cant X-C'!$Y9</f>
        <v/>
      </c>
      <c r="G9" s="23">
        <f>+Kennett!$T9</f>
        <v>7</v>
      </c>
      <c r="H9" s="23">
        <f>+Holloway!$T9</f>
        <v>0</v>
      </c>
      <c r="I9" s="23">
        <f>+'Cant Rd'!$U9</f>
        <v>0</v>
      </c>
      <c r="J9" s="23">
        <f>+Lakeside!$N9</f>
        <v>0</v>
      </c>
      <c r="K9" s="23">
        <f>+GB!$N9</f>
        <v>0</v>
      </c>
      <c r="L9" s="24">
        <f>+'Loburn 68'!$O9</f>
        <v>0</v>
      </c>
      <c r="M9" s="25">
        <f t="shared" si="0"/>
        <v>45</v>
      </c>
      <c r="N9" s="20" t="str">
        <f>IF(M9=0,"",CONCATENATE(VLOOKUP(P9,Setup!$A$3:$B$22,2),Q9))</f>
        <v>7th</v>
      </c>
      <c r="P9" s="20">
        <f t="shared" si="1"/>
        <v>7</v>
      </c>
      <c r="Q9" s="20" t="str">
        <f t="shared" si="2"/>
        <v/>
      </c>
      <c r="R9" s="20">
        <f>IF(Q9="",P9,P9+COUNTIF(P$5:P9,P9)-1)</f>
        <v>7</v>
      </c>
      <c r="AMI9"/>
      <c r="AMJ9"/>
    </row>
    <row r="10" spans="1:1024" s="20" customFormat="1" ht="15.6" customHeight="1" x14ac:dyDescent="0.45">
      <c r="A10" s="21" t="s">
        <v>22</v>
      </c>
      <c r="B10" s="22">
        <f>+Hagley!$W10</f>
        <v>4</v>
      </c>
      <c r="C10" s="23">
        <f>+'Lionel Fox'!$L10</f>
        <v>20</v>
      </c>
      <c r="D10" s="23">
        <f>+Rawhiti!$T10</f>
        <v>2</v>
      </c>
      <c r="E10" s="23">
        <f>+'Andrew Reese'!$M10</f>
        <v>8</v>
      </c>
      <c r="F10" s="23">
        <f>+'Cant X-C'!$Y10</f>
        <v>4</v>
      </c>
      <c r="G10" s="23" t="str">
        <f>+Kennett!$T10</f>
        <v/>
      </c>
      <c r="H10" s="23">
        <f>+Holloway!$T10</f>
        <v>0</v>
      </c>
      <c r="I10" s="23">
        <f>+'Cant Rd'!$U10</f>
        <v>0</v>
      </c>
      <c r="J10" s="23">
        <f>+Lakeside!$N10</f>
        <v>0</v>
      </c>
      <c r="K10" s="23">
        <f>+GB!$N10</f>
        <v>0</v>
      </c>
      <c r="L10" s="24">
        <f>+'Loburn 68'!$O10</f>
        <v>0</v>
      </c>
      <c r="M10" s="25">
        <f t="shared" si="0"/>
        <v>38</v>
      </c>
      <c r="N10" s="20" t="str">
        <f>IF(M10=0,"",CONCATENATE(VLOOKUP(P10,Setup!$A$3:$B$22,2),Q10))</f>
        <v>10th</v>
      </c>
      <c r="P10" s="20">
        <f t="shared" si="1"/>
        <v>10</v>
      </c>
      <c r="Q10" s="20" t="str">
        <f t="shared" si="2"/>
        <v/>
      </c>
      <c r="R10" s="20">
        <f>IF(Q10="",P10,P10+COUNTIF(P$5:P10,P10)-1)</f>
        <v>10</v>
      </c>
      <c r="AMI10"/>
      <c r="AMJ10"/>
    </row>
    <row r="11" spans="1:1024" s="20" customFormat="1" ht="15.6" customHeight="1" x14ac:dyDescent="0.45">
      <c r="A11" s="21" t="s">
        <v>23</v>
      </c>
      <c r="B11" s="22" t="str">
        <f>+Hagley!$W11</f>
        <v/>
      </c>
      <c r="C11" s="23" t="str">
        <f>+'Lionel Fox'!$L11</f>
        <v/>
      </c>
      <c r="D11" s="23" t="str">
        <f>+Rawhiti!$T11</f>
        <v/>
      </c>
      <c r="E11" s="23" t="str">
        <f>+'Andrew Reese'!$M11</f>
        <v/>
      </c>
      <c r="F11" s="23" t="str">
        <f>+'Cant X-C'!$Y11</f>
        <v/>
      </c>
      <c r="G11" s="23" t="str">
        <f>+Kennett!$T11</f>
        <v/>
      </c>
      <c r="H11" s="23">
        <f>+Holloway!$T11</f>
        <v>0</v>
      </c>
      <c r="I11" s="23">
        <f>+'Cant Rd'!$U11</f>
        <v>0</v>
      </c>
      <c r="J11" s="23">
        <f>+Lakeside!$N11</f>
        <v>0</v>
      </c>
      <c r="K11" s="23">
        <f>+GB!$N11</f>
        <v>0</v>
      </c>
      <c r="L11" s="24">
        <f>+'Loburn 68'!$O11</f>
        <v>0</v>
      </c>
      <c r="M11" s="25">
        <f t="shared" si="0"/>
        <v>0</v>
      </c>
      <c r="N11" s="20" t="str">
        <f>IF(M11=0,"",CONCATENATE(VLOOKUP(P11,Setup!$A$3:$B$22,2),Q11))</f>
        <v/>
      </c>
      <c r="P11" s="20" t="str">
        <f t="shared" si="1"/>
        <v/>
      </c>
      <c r="Q11" s="20" t="str">
        <f t="shared" si="2"/>
        <v/>
      </c>
      <c r="R11" s="20" t="str">
        <f>IF(Q11="",P11,P11+COUNTIF(P$5:P11,P11)-1)</f>
        <v/>
      </c>
      <c r="AMI11"/>
      <c r="AMJ11"/>
    </row>
    <row r="12" spans="1:1024" s="20" customFormat="1" ht="15.6" customHeight="1" x14ac:dyDescent="0.45">
      <c r="A12" s="21" t="s">
        <v>24</v>
      </c>
      <c r="B12" s="22">
        <f>+Hagley!$W12</f>
        <v>10</v>
      </c>
      <c r="C12" s="23">
        <f>+'Lionel Fox'!$L12</f>
        <v>8</v>
      </c>
      <c r="D12" s="23">
        <f>+Rawhiti!$T12</f>
        <v>6</v>
      </c>
      <c r="E12" s="23">
        <f>+'Andrew Reese'!$M12</f>
        <v>6</v>
      </c>
      <c r="F12" s="23">
        <f>+'Cant X-C'!$Y12</f>
        <v>8</v>
      </c>
      <c r="G12" s="23">
        <f>+Kennett!$T12</f>
        <v>4</v>
      </c>
      <c r="H12" s="23">
        <f>+Holloway!$T12</f>
        <v>0</v>
      </c>
      <c r="I12" s="23">
        <f>+'Cant Rd'!$U12</f>
        <v>0</v>
      </c>
      <c r="J12" s="23">
        <f>+Lakeside!$N12</f>
        <v>0</v>
      </c>
      <c r="K12" s="23">
        <f>+GB!$N12</f>
        <v>0</v>
      </c>
      <c r="L12" s="24">
        <f>+'Loburn 68'!$O12</f>
        <v>0</v>
      </c>
      <c r="M12" s="25">
        <f t="shared" si="0"/>
        <v>42</v>
      </c>
      <c r="N12" s="20" t="str">
        <f>IF(M12=0,"",CONCATENATE(VLOOKUP(P12,Setup!$A$3:$B$22,2),Q12))</f>
        <v>9th</v>
      </c>
      <c r="P12" s="20">
        <f t="shared" si="1"/>
        <v>9</v>
      </c>
      <c r="Q12" s="20" t="str">
        <f t="shared" si="2"/>
        <v/>
      </c>
      <c r="R12" s="20">
        <f>IF(Q12="",P12,P12+COUNTIF(P$5:P12,P12)-1)</f>
        <v>9</v>
      </c>
      <c r="AMI12"/>
      <c r="AMJ12"/>
    </row>
    <row r="13" spans="1:1024" s="20" customFormat="1" ht="15.6" customHeight="1" x14ac:dyDescent="0.45">
      <c r="A13" s="26" t="s">
        <v>25</v>
      </c>
      <c r="B13" s="22">
        <f>+Hagley!$W13</f>
        <v>1</v>
      </c>
      <c r="C13" s="23" t="str">
        <f>+'Lionel Fox'!$L13</f>
        <v/>
      </c>
      <c r="D13" s="23" t="str">
        <f>+Rawhiti!$T13</f>
        <v/>
      </c>
      <c r="E13" s="23" t="str">
        <f>+'Andrew Reese'!$M13</f>
        <v/>
      </c>
      <c r="F13" s="23" t="str">
        <f>+'Cant X-C'!$Y13</f>
        <v/>
      </c>
      <c r="G13" s="23" t="str">
        <f>+Kennett!$T13</f>
        <v/>
      </c>
      <c r="H13" s="23">
        <f>+Holloway!$T13</f>
        <v>0</v>
      </c>
      <c r="I13" s="23">
        <f>+'Cant Rd'!$U13</f>
        <v>0</v>
      </c>
      <c r="J13" s="23">
        <f>+Lakeside!$N13</f>
        <v>0</v>
      </c>
      <c r="K13" s="23">
        <f>+GB!$N13</f>
        <v>0</v>
      </c>
      <c r="L13" s="24">
        <f>+'Loburn 68'!$O13</f>
        <v>0</v>
      </c>
      <c r="M13" s="25">
        <f t="shared" si="0"/>
        <v>1</v>
      </c>
      <c r="N13" s="20" t="str">
        <f>IF(M13=0,"",CONCATENATE(VLOOKUP(P13,Setup!$A$3:$B$22,2),Q13))</f>
        <v>12th=</v>
      </c>
      <c r="P13" s="20">
        <f t="shared" si="1"/>
        <v>12</v>
      </c>
      <c r="Q13" s="20" t="str">
        <f t="shared" si="2"/>
        <v>=</v>
      </c>
      <c r="R13" s="20">
        <f>IF(Q13="",P13,P13+COUNTIF(P$5:P13,P13)-1)</f>
        <v>12</v>
      </c>
      <c r="AMI13"/>
      <c r="AMJ13"/>
    </row>
    <row r="14" spans="1:1024" s="20" customFormat="1" ht="15.6" customHeight="1" x14ac:dyDescent="0.45">
      <c r="A14" s="26" t="s">
        <v>2</v>
      </c>
      <c r="B14" s="22">
        <f>+Hagley!$W14</f>
        <v>8</v>
      </c>
      <c r="C14" s="23">
        <f>+'Lionel Fox'!$L14</f>
        <v>12</v>
      </c>
      <c r="D14" s="23">
        <f>+Rawhiti!$T14</f>
        <v>18</v>
      </c>
      <c r="E14" s="23">
        <f>+'Andrew Reese'!$M14</f>
        <v>18</v>
      </c>
      <c r="F14" s="23">
        <f>+'Cant X-C'!$Y14</f>
        <v>18</v>
      </c>
      <c r="G14" s="23">
        <f>+Kennett!$T14</f>
        <v>13</v>
      </c>
      <c r="H14" s="23">
        <f>+Holloway!$T14</f>
        <v>0</v>
      </c>
      <c r="I14" s="23">
        <f>+'Cant Rd'!$U14</f>
        <v>0</v>
      </c>
      <c r="J14" s="23">
        <f>+Lakeside!$N14</f>
        <v>0</v>
      </c>
      <c r="K14" s="23">
        <f>+GB!$N14</f>
        <v>0</v>
      </c>
      <c r="L14" s="24">
        <f>+'Loburn 68'!$O14</f>
        <v>0</v>
      </c>
      <c r="M14" s="25">
        <f t="shared" si="0"/>
        <v>87</v>
      </c>
      <c r="N14" s="20" t="str">
        <f>IF(M14=0,"",CONCATENATE(VLOOKUP(P14,Setup!$A$3:$B$22,2),Q14))</f>
        <v>2nd</v>
      </c>
      <c r="P14" s="20">
        <f t="shared" si="1"/>
        <v>2</v>
      </c>
      <c r="Q14" s="20" t="str">
        <f t="shared" si="2"/>
        <v/>
      </c>
      <c r="R14" s="20">
        <f>IF(Q14="",P14,P14+COUNTIF(P$5:P14,P14)-1)</f>
        <v>2</v>
      </c>
      <c r="AMI14"/>
      <c r="AMJ14"/>
    </row>
    <row r="15" spans="1:1024" s="20" customFormat="1" ht="15.6" customHeight="1" x14ac:dyDescent="0.45">
      <c r="A15" s="26" t="s">
        <v>26</v>
      </c>
      <c r="B15" s="22">
        <f>+Hagley!$W15</f>
        <v>1</v>
      </c>
      <c r="C15" s="23" t="str">
        <f>+'Lionel Fox'!$L15</f>
        <v/>
      </c>
      <c r="D15" s="23" t="str">
        <f>+Rawhiti!$T15</f>
        <v/>
      </c>
      <c r="E15" s="23" t="str">
        <f>+'Andrew Reese'!$M15</f>
        <v/>
      </c>
      <c r="F15" s="23" t="str">
        <f>+'Cant X-C'!$Y15</f>
        <v/>
      </c>
      <c r="G15" s="23" t="str">
        <f>+Kennett!$T15</f>
        <v/>
      </c>
      <c r="H15" s="23">
        <f>+Holloway!$T15</f>
        <v>0</v>
      </c>
      <c r="I15" s="23">
        <f>+'Cant Rd'!$U15</f>
        <v>0</v>
      </c>
      <c r="J15" s="23">
        <f>+Lakeside!$N15</f>
        <v>0</v>
      </c>
      <c r="K15" s="23">
        <f>+GB!$N15</f>
        <v>0</v>
      </c>
      <c r="L15" s="24">
        <f>+'Loburn 68'!$O15</f>
        <v>0</v>
      </c>
      <c r="M15" s="25">
        <f t="shared" si="0"/>
        <v>1</v>
      </c>
      <c r="N15" s="20" t="str">
        <f>IF(M15=0,"",CONCATENATE(VLOOKUP(P15,Setup!$A$3:$B$22,2),Q15))</f>
        <v>12th=</v>
      </c>
      <c r="P15" s="20">
        <f t="shared" si="1"/>
        <v>12</v>
      </c>
      <c r="Q15" s="20" t="str">
        <f t="shared" si="2"/>
        <v>=</v>
      </c>
      <c r="R15" s="20">
        <f>IF(Q15="",P15,P15+COUNTIF(P$5:P15,P15)-1)</f>
        <v>13</v>
      </c>
      <c r="AMI15"/>
      <c r="AMJ15"/>
    </row>
    <row r="16" spans="1:1024" s="20" customFormat="1" ht="15.6" customHeight="1" x14ac:dyDescent="0.45">
      <c r="A16" s="26" t="s">
        <v>27</v>
      </c>
      <c r="B16" s="22">
        <f>+Hagley!$W16</f>
        <v>16</v>
      </c>
      <c r="C16" s="23">
        <f>+'Lionel Fox'!$L16</f>
        <v>10</v>
      </c>
      <c r="D16" s="23">
        <f>+Rawhiti!$T16</f>
        <v>16</v>
      </c>
      <c r="E16" s="23">
        <f>+'Andrew Reese'!$M16</f>
        <v>10</v>
      </c>
      <c r="F16" s="23">
        <f>+'Cant X-C'!$Y16</f>
        <v>6</v>
      </c>
      <c r="G16" s="23">
        <f>+Kennett!$T16</f>
        <v>10</v>
      </c>
      <c r="H16" s="23">
        <f>+Holloway!$T16</f>
        <v>0</v>
      </c>
      <c r="I16" s="23">
        <f>+'Cant Rd'!$U16</f>
        <v>0</v>
      </c>
      <c r="J16" s="23">
        <f>+Lakeside!$N16</f>
        <v>0</v>
      </c>
      <c r="K16" s="23">
        <f>+GB!$N16</f>
        <v>0</v>
      </c>
      <c r="L16" s="24">
        <f>+'Loburn 68'!$O16</f>
        <v>0</v>
      </c>
      <c r="M16" s="25">
        <f t="shared" si="0"/>
        <v>68</v>
      </c>
      <c r="N16" s="20" t="str">
        <f>IF(M16=0,"",CONCATENATE(VLOOKUP(P16,Setup!$A$3:$B$22,2),Q16))</f>
        <v>5th</v>
      </c>
      <c r="P16" s="20">
        <f t="shared" si="1"/>
        <v>5</v>
      </c>
      <c r="Q16" s="20" t="str">
        <f t="shared" si="2"/>
        <v/>
      </c>
      <c r="R16" s="20">
        <f>IF(Q16="",P16,P16+COUNTIF(P$5:P16,P16)-1)</f>
        <v>5</v>
      </c>
      <c r="AMI16"/>
      <c r="AMJ16"/>
    </row>
    <row r="17" spans="1:1024" s="20" customFormat="1" ht="15.6" customHeight="1" x14ac:dyDescent="0.45">
      <c r="A17" s="26" t="s">
        <v>28</v>
      </c>
      <c r="B17" s="22">
        <f>+Hagley!$W17</f>
        <v>12</v>
      </c>
      <c r="C17" s="23">
        <f>+'Lionel Fox'!$L17</f>
        <v>14</v>
      </c>
      <c r="D17" s="23">
        <f>+Rawhiti!$T17</f>
        <v>13</v>
      </c>
      <c r="E17" s="23">
        <f>+'Andrew Reese'!$M17</f>
        <v>12</v>
      </c>
      <c r="F17" s="23">
        <f>+'Cant X-C'!$Y17</f>
        <v>16</v>
      </c>
      <c r="G17" s="23">
        <f>+Kennett!$T17</f>
        <v>18</v>
      </c>
      <c r="H17" s="23">
        <f>+Holloway!$T17</f>
        <v>0</v>
      </c>
      <c r="I17" s="23">
        <f>+'Cant Rd'!$U17</f>
        <v>0</v>
      </c>
      <c r="J17" s="23">
        <f>+Lakeside!$N17</f>
        <v>0</v>
      </c>
      <c r="K17" s="23">
        <f>+GB!$N17</f>
        <v>0</v>
      </c>
      <c r="L17" s="24">
        <f>+'Loburn 68'!$O17</f>
        <v>0</v>
      </c>
      <c r="M17" s="25">
        <f t="shared" si="0"/>
        <v>85</v>
      </c>
      <c r="N17" s="20" t="str">
        <f>IF(M17=0,"",CONCATENATE(VLOOKUP(P17,Setup!$A$3:$B$22,2),Q17))</f>
        <v>3rd</v>
      </c>
      <c r="P17" s="20">
        <f t="shared" si="1"/>
        <v>3</v>
      </c>
      <c r="Q17" s="20" t="str">
        <f t="shared" si="2"/>
        <v/>
      </c>
      <c r="R17" s="20">
        <f>IF(Q17="",P17,P17+COUNTIF(P$5:P17,P17)-1)</f>
        <v>3</v>
      </c>
      <c r="AMI17"/>
      <c r="AMJ17"/>
    </row>
    <row r="18" spans="1:1024" s="20" customFormat="1" ht="15.6" customHeight="1" x14ac:dyDescent="0.45">
      <c r="A18" s="26" t="s">
        <v>29</v>
      </c>
      <c r="B18" s="22">
        <f>+Hagley!$W18</f>
        <v>18</v>
      </c>
      <c r="C18" s="23">
        <f>+'Lionel Fox'!$L18</f>
        <v>6</v>
      </c>
      <c r="D18" s="23">
        <f>+Rawhiti!$T18</f>
        <v>13</v>
      </c>
      <c r="E18" s="23">
        <f>+'Andrew Reese'!$M18</f>
        <v>2</v>
      </c>
      <c r="F18" s="23">
        <f>+'Cant X-C'!$Y18</f>
        <v>12</v>
      </c>
      <c r="G18" s="23">
        <f>+Kennett!$T18</f>
        <v>7</v>
      </c>
      <c r="H18" s="23">
        <f>+Holloway!$T18</f>
        <v>0</v>
      </c>
      <c r="I18" s="23">
        <f>+'Cant Rd'!$U18</f>
        <v>0</v>
      </c>
      <c r="J18" s="23">
        <f>+Lakeside!$N18</f>
        <v>0</v>
      </c>
      <c r="K18" s="23">
        <f>+GB!$N18</f>
        <v>0</v>
      </c>
      <c r="L18" s="24">
        <f>+'Loburn 68'!$O18</f>
        <v>0</v>
      </c>
      <c r="M18" s="25">
        <f t="shared" si="0"/>
        <v>58</v>
      </c>
      <c r="N18" s="20" t="str">
        <f>IF(M18=0,"",CONCATENATE(VLOOKUP(P18,Setup!$A$3:$B$22,2),Q18))</f>
        <v>6th</v>
      </c>
      <c r="P18" s="20">
        <f t="shared" si="1"/>
        <v>6</v>
      </c>
      <c r="Q18" s="20" t="str">
        <f t="shared" si="2"/>
        <v/>
      </c>
      <c r="R18" s="20">
        <f>IF(Q18="",P18,P18+COUNTIF(P$5:P18,P18)-1)</f>
        <v>6</v>
      </c>
      <c r="AMI18"/>
      <c r="AMJ18"/>
    </row>
    <row r="19" spans="1:1024" s="20" customFormat="1" ht="15.6" customHeight="1" x14ac:dyDescent="0.45">
      <c r="A19" s="26" t="s">
        <v>30</v>
      </c>
      <c r="B19" s="22">
        <f>+Hagley!$W19</f>
        <v>2</v>
      </c>
      <c r="C19" s="23" t="str">
        <f>+'Lionel Fox'!$L19</f>
        <v/>
      </c>
      <c r="D19" s="23">
        <f>+Rawhiti!$T19</f>
        <v>10</v>
      </c>
      <c r="E19" s="23">
        <f>+'Andrew Reese'!$M19</f>
        <v>1</v>
      </c>
      <c r="F19" s="23">
        <f>+'Cant X-C'!$Y19</f>
        <v>14</v>
      </c>
      <c r="G19" s="23">
        <f>+Kennett!$T19</f>
        <v>16</v>
      </c>
      <c r="H19" s="23">
        <f>+Holloway!$T19</f>
        <v>0</v>
      </c>
      <c r="I19" s="23">
        <f>+'Cant Rd'!$U19</f>
        <v>0</v>
      </c>
      <c r="J19" s="23">
        <f>+Lakeside!$N19</f>
        <v>0</v>
      </c>
      <c r="K19" s="23">
        <f>+GB!$N19</f>
        <v>0</v>
      </c>
      <c r="L19" s="24">
        <f>+'Loburn 68'!$O19</f>
        <v>0</v>
      </c>
      <c r="M19" s="25">
        <f t="shared" si="0"/>
        <v>43</v>
      </c>
      <c r="N19" s="20" t="str">
        <f>IF(M19=0,"",CONCATENATE(VLOOKUP(P19,Setup!$A$3:$B$22,2),Q19))</f>
        <v>8th</v>
      </c>
      <c r="P19" s="20">
        <f t="shared" si="1"/>
        <v>8</v>
      </c>
      <c r="Q19" s="20" t="str">
        <f t="shared" si="2"/>
        <v/>
      </c>
      <c r="R19" s="20">
        <f>IF(Q19="",P19,P19+COUNTIF(P$5:P19,P19)-1)</f>
        <v>8</v>
      </c>
      <c r="AMI19"/>
      <c r="AMJ19"/>
    </row>
    <row r="20" spans="1:1024" s="20" customFormat="1" ht="15.6" customHeight="1" x14ac:dyDescent="0.45">
      <c r="A20" s="26" t="s">
        <v>31</v>
      </c>
      <c r="B20" s="22" t="str">
        <f>+Hagley!$W20</f>
        <v/>
      </c>
      <c r="C20" s="23" t="str">
        <f>+'Lionel Fox'!$L20</f>
        <v/>
      </c>
      <c r="D20" s="23" t="str">
        <f>+Rawhiti!$T20</f>
        <v/>
      </c>
      <c r="E20" s="23" t="str">
        <f>+'Andrew Reese'!$M20</f>
        <v/>
      </c>
      <c r="F20" s="23" t="str">
        <f>+'Cant X-C'!$Y20</f>
        <v/>
      </c>
      <c r="G20" s="23" t="str">
        <f>+Kennett!$T20</f>
        <v/>
      </c>
      <c r="H20" s="23">
        <f>+Holloway!$T20</f>
        <v>0</v>
      </c>
      <c r="I20" s="23">
        <f>+'Cant Rd'!$U20</f>
        <v>0</v>
      </c>
      <c r="J20" s="23">
        <f>+Lakeside!$N20</f>
        <v>0</v>
      </c>
      <c r="K20" s="23">
        <f>+GB!$N20</f>
        <v>0</v>
      </c>
      <c r="L20" s="24">
        <f>+'Loburn 68'!$O20</f>
        <v>0</v>
      </c>
      <c r="M20" s="25">
        <f t="shared" si="0"/>
        <v>0</v>
      </c>
      <c r="N20" s="20" t="str">
        <f>IF(M20=0,"",CONCATENATE(VLOOKUP(P20,Setup!$A$3:$B$22,2),Q20))</f>
        <v/>
      </c>
      <c r="P20" s="20" t="str">
        <f t="shared" si="1"/>
        <v/>
      </c>
      <c r="Q20" s="20" t="str">
        <f t="shared" si="2"/>
        <v/>
      </c>
      <c r="R20" s="20" t="str">
        <f>IF(Q20="",P20,P20+COUNTIF(P$5:P20,P20)-1)</f>
        <v/>
      </c>
      <c r="AMI20"/>
      <c r="AMJ20"/>
    </row>
    <row r="21" spans="1:1024" s="20" customFormat="1" ht="15.6" customHeight="1" x14ac:dyDescent="0.45">
      <c r="A21" s="26" t="s">
        <v>31</v>
      </c>
      <c r="B21" s="22" t="str">
        <f>+Hagley!$W21</f>
        <v/>
      </c>
      <c r="C21" s="23" t="str">
        <f>+'Lionel Fox'!$L21</f>
        <v/>
      </c>
      <c r="D21" s="23" t="str">
        <f>+Rawhiti!$T21</f>
        <v/>
      </c>
      <c r="E21" s="23" t="str">
        <f>+'Andrew Reese'!$M21</f>
        <v/>
      </c>
      <c r="F21" s="23" t="str">
        <f>+'Cant X-C'!$Y21</f>
        <v/>
      </c>
      <c r="G21" s="23" t="str">
        <f>+Kennett!$T21</f>
        <v/>
      </c>
      <c r="H21" s="23">
        <f>+Holloway!$T21</f>
        <v>0</v>
      </c>
      <c r="I21" s="23">
        <f>+'Cant Rd'!$U21</f>
        <v>0</v>
      </c>
      <c r="J21" s="23">
        <f>+Lakeside!$N21</f>
        <v>0</v>
      </c>
      <c r="K21" s="23">
        <f>+GB!$N21</f>
        <v>0</v>
      </c>
      <c r="L21" s="24">
        <f>+'Loburn 68'!$O21</f>
        <v>0</v>
      </c>
      <c r="M21" s="25">
        <f t="shared" si="0"/>
        <v>0</v>
      </c>
      <c r="N21" s="20" t="str">
        <f>IF(M21=0,"",CONCATENATE(VLOOKUP(P21,Setup!$A$3:$B$22,2),Q21))</f>
        <v/>
      </c>
      <c r="P21" s="20" t="str">
        <f t="shared" si="1"/>
        <v/>
      </c>
      <c r="Q21" s="20" t="str">
        <f t="shared" si="2"/>
        <v/>
      </c>
      <c r="R21" s="20" t="str">
        <f>IF(Q21="",P21,P21+COUNTIF(P$5:P21,P21)-1)</f>
        <v/>
      </c>
      <c r="AMI21"/>
      <c r="AMJ21"/>
    </row>
    <row r="22" spans="1:1024" s="20" customFormat="1" ht="15.6" customHeight="1" x14ac:dyDescent="0.45">
      <c r="A22" s="26" t="s">
        <v>31</v>
      </c>
      <c r="B22" s="22" t="str">
        <f>+Hagley!$W22</f>
        <v/>
      </c>
      <c r="C22" s="23" t="str">
        <f>+'Lionel Fox'!$L22</f>
        <v/>
      </c>
      <c r="D22" s="23" t="str">
        <f>+Rawhiti!$T22</f>
        <v/>
      </c>
      <c r="E22" s="23" t="str">
        <f>+'Andrew Reese'!$M22</f>
        <v/>
      </c>
      <c r="F22" s="23" t="str">
        <f>+'Cant X-C'!$Y22</f>
        <v/>
      </c>
      <c r="G22" s="23" t="str">
        <f>+Kennett!$T22</f>
        <v/>
      </c>
      <c r="H22" s="23">
        <f>+Holloway!$T22</f>
        <v>0</v>
      </c>
      <c r="I22" s="23">
        <f>+'Cant Rd'!$U22</f>
        <v>0</v>
      </c>
      <c r="J22" s="23">
        <f>+Lakeside!$N22</f>
        <v>0</v>
      </c>
      <c r="K22" s="23">
        <f>+GB!$N22</f>
        <v>0</v>
      </c>
      <c r="L22" s="24">
        <f>+'Loburn 68'!$O22</f>
        <v>0</v>
      </c>
      <c r="M22" s="25">
        <f t="shared" si="0"/>
        <v>0</v>
      </c>
      <c r="N22" s="20" t="str">
        <f>IF(M22=0,"",CONCATENATE(VLOOKUP(P22,Setup!$A$3:$B$22,2),Q22))</f>
        <v/>
      </c>
      <c r="P22" s="20" t="str">
        <f t="shared" si="1"/>
        <v/>
      </c>
      <c r="Q22" s="20" t="str">
        <f t="shared" si="2"/>
        <v/>
      </c>
      <c r="R22" s="20" t="str">
        <f>IF(Q22="",P22,P22+COUNTIF(P$5:P22,P22)-1)</f>
        <v/>
      </c>
      <c r="AMI22"/>
      <c r="AMJ22"/>
    </row>
    <row r="23" spans="1:1024" s="20" customFormat="1" ht="15.6" customHeight="1" x14ac:dyDescent="0.45">
      <c r="A23" s="26" t="s">
        <v>31</v>
      </c>
      <c r="B23" s="22" t="str">
        <f>+Hagley!$W23</f>
        <v/>
      </c>
      <c r="C23" s="23" t="str">
        <f>+'Lionel Fox'!$L23</f>
        <v/>
      </c>
      <c r="D23" s="23" t="str">
        <f>+Rawhiti!$T23</f>
        <v/>
      </c>
      <c r="E23" s="23" t="str">
        <f>+'Andrew Reese'!$M23</f>
        <v/>
      </c>
      <c r="F23" s="23" t="str">
        <f>+'Cant X-C'!$Y23</f>
        <v/>
      </c>
      <c r="G23" s="23" t="str">
        <f>+Kennett!$T23</f>
        <v/>
      </c>
      <c r="H23" s="23">
        <f>+Holloway!$T23</f>
        <v>0</v>
      </c>
      <c r="I23" s="23">
        <f>+'Cant Rd'!$U23</f>
        <v>0</v>
      </c>
      <c r="J23" s="23">
        <f>+Lakeside!$N23</f>
        <v>0</v>
      </c>
      <c r="K23" s="23">
        <f>+GB!$N23</f>
        <v>0</v>
      </c>
      <c r="L23" s="24">
        <f>+'Loburn 68'!$O23</f>
        <v>0</v>
      </c>
      <c r="M23" s="25">
        <f t="shared" si="0"/>
        <v>0</v>
      </c>
      <c r="N23" s="20" t="str">
        <f>IF(M23=0,"",CONCATENATE(VLOOKUP(P23,Setup!$A$3:$B$22,2),Q23))</f>
        <v/>
      </c>
      <c r="P23" s="20" t="str">
        <f t="shared" si="1"/>
        <v/>
      </c>
      <c r="Q23" s="20" t="str">
        <f t="shared" si="2"/>
        <v/>
      </c>
      <c r="R23" s="20" t="str">
        <f>IF(Q23="",P23,P23+COUNTIF(P$5:P23,P23)-1)</f>
        <v/>
      </c>
      <c r="AMI23"/>
      <c r="AMJ23"/>
    </row>
    <row r="24" spans="1:1024" s="20" customFormat="1" ht="15.6" customHeight="1" x14ac:dyDescent="0.45">
      <c r="A24" s="27" t="s">
        <v>31</v>
      </c>
      <c r="B24" s="22" t="str">
        <f>+Hagley!$W24</f>
        <v/>
      </c>
      <c r="C24" s="23" t="str">
        <f>+'Lionel Fox'!$L24</f>
        <v/>
      </c>
      <c r="D24" s="23" t="str">
        <f>+Rawhiti!$T24</f>
        <v/>
      </c>
      <c r="E24" s="23" t="str">
        <f>+'Andrew Reese'!$M24</f>
        <v/>
      </c>
      <c r="F24" s="23" t="str">
        <f>+'Cant X-C'!$Y24</f>
        <v/>
      </c>
      <c r="G24" s="23" t="str">
        <f>+Kennett!$T24</f>
        <v/>
      </c>
      <c r="H24" s="23">
        <f>+Holloway!$T24</f>
        <v>0</v>
      </c>
      <c r="I24" s="23">
        <f>+'Cant Rd'!$U24</f>
        <v>0</v>
      </c>
      <c r="J24" s="23">
        <f>+Lakeside!$N24</f>
        <v>0</v>
      </c>
      <c r="K24" s="23">
        <f>+GB!$N24</f>
        <v>0</v>
      </c>
      <c r="L24" s="24">
        <f>+'Loburn 68'!$O24</f>
        <v>0</v>
      </c>
      <c r="M24" s="25">
        <f t="shared" si="0"/>
        <v>0</v>
      </c>
      <c r="N24" s="20" t="str">
        <f>IF(M24=0,"",CONCATENATE(VLOOKUP(P24,Setup!$A$3:$B$22,2),Q24))</f>
        <v/>
      </c>
      <c r="P24" s="20" t="str">
        <f t="shared" si="1"/>
        <v/>
      </c>
      <c r="Q24" s="20" t="str">
        <f t="shared" si="2"/>
        <v/>
      </c>
      <c r="R24" s="20" t="str">
        <f>IF(Q24="",P24,P24+COUNTIF(P$5:P24,P24)-1)</f>
        <v/>
      </c>
      <c r="AMI24"/>
      <c r="AMJ24"/>
    </row>
    <row r="25" spans="1:1024" ht="15.6" customHeight="1" x14ac:dyDescent="0.45">
      <c r="H25" s="28"/>
      <c r="J25" s="28"/>
      <c r="Q25" s="20"/>
    </row>
    <row r="26" spans="1:1024" ht="15.6" customHeight="1" x14ac:dyDescent="0.45">
      <c r="B26" s="279" t="s">
        <v>32</v>
      </c>
      <c r="C26" s="279"/>
      <c r="D26" s="280" t="s">
        <v>33</v>
      </c>
      <c r="E26" s="280"/>
      <c r="F26" s="280"/>
      <c r="G26" s="280"/>
      <c r="H26" s="280"/>
      <c r="I26" s="280"/>
      <c r="J26" s="280"/>
      <c r="P26" s="20"/>
    </row>
    <row r="27" spans="1:1024" ht="15.6" customHeight="1" x14ac:dyDescent="0.45">
      <c r="B27" s="281"/>
      <c r="C27" s="281"/>
      <c r="D27" s="281"/>
      <c r="E27" s="281"/>
      <c r="F27" s="281"/>
      <c r="G27" s="281"/>
      <c r="H27" s="281"/>
      <c r="I27" s="281"/>
      <c r="J27" s="281"/>
      <c r="K27" s="281"/>
      <c r="L27" s="281"/>
    </row>
    <row r="28" spans="1:1024" ht="15.6" customHeight="1" x14ac:dyDescent="0.45">
      <c r="B28" s="283" t="s">
        <v>34</v>
      </c>
      <c r="C28" s="283"/>
      <c r="D28" s="280" t="s">
        <v>35</v>
      </c>
      <c r="E28" s="280"/>
      <c r="F28" s="280"/>
      <c r="G28" s="280"/>
      <c r="H28" s="280"/>
      <c r="I28" s="280"/>
      <c r="J28" s="280"/>
      <c r="O28" s="29" t="s">
        <v>36</v>
      </c>
      <c r="P28" s="30"/>
      <c r="Q28" s="30"/>
      <c r="R28" s="30"/>
    </row>
    <row r="29" spans="1:1024" ht="15.6" customHeight="1" x14ac:dyDescent="0.45">
      <c r="B29" s="31" t="s">
        <v>37</v>
      </c>
      <c r="C29" s="32" t="s">
        <v>38</v>
      </c>
      <c r="D29" s="32" t="s">
        <v>39</v>
      </c>
      <c r="E29" s="32" t="s">
        <v>40</v>
      </c>
      <c r="F29" s="32" t="s">
        <v>41</v>
      </c>
      <c r="G29" s="32" t="s">
        <v>42</v>
      </c>
      <c r="H29" s="32" t="s">
        <v>43</v>
      </c>
      <c r="I29" s="32" t="s">
        <v>44</v>
      </c>
      <c r="J29" s="32" t="s">
        <v>45</v>
      </c>
      <c r="K29" s="32" t="s">
        <v>46</v>
      </c>
      <c r="L29" s="33" t="s">
        <v>47</v>
      </c>
      <c r="N29">
        <f>MATCH(1,$R$5:$R$24,0)</f>
        <v>2</v>
      </c>
      <c r="O29" s="30" t="str">
        <f>INDEX($N$5:$N$24,$N29,1)</f>
        <v>1st</v>
      </c>
      <c r="P29" s="30" t="str">
        <f>INDEX($A$5:$A$24,$N29,1)</f>
        <v>Christchurch Avon</v>
      </c>
      <c r="Q29" s="30">
        <f>INDEX($M$5:$M$24,$N29,1)</f>
        <v>116</v>
      </c>
      <c r="R29" s="30" t="s">
        <v>48</v>
      </c>
    </row>
    <row r="30" spans="1:1024" ht="15.6" customHeight="1" x14ac:dyDescent="0.45">
      <c r="B30" s="34" t="s">
        <v>49</v>
      </c>
      <c r="C30" s="35">
        <v>20</v>
      </c>
      <c r="D30" s="35">
        <v>18</v>
      </c>
      <c r="E30" s="35">
        <v>16</v>
      </c>
      <c r="F30" s="35">
        <v>14</v>
      </c>
      <c r="G30" s="35">
        <v>12</v>
      </c>
      <c r="H30" s="35">
        <v>10</v>
      </c>
      <c r="I30" s="35">
        <v>8</v>
      </c>
      <c r="J30" s="35">
        <v>6</v>
      </c>
      <c r="K30" s="35">
        <v>4</v>
      </c>
      <c r="L30" s="36">
        <v>2</v>
      </c>
      <c r="N30">
        <f>MATCH(2,$R$5:$R$24,0)</f>
        <v>10</v>
      </c>
      <c r="O30" s="30" t="str">
        <f>INDEX($N$5:$N$24,$N30,1)</f>
        <v>2nd</v>
      </c>
      <c r="P30" s="30" t="str">
        <f>INDEX($A$5:$A$24,$N30,1)</f>
        <v>Port Hills</v>
      </c>
      <c r="Q30" s="30">
        <f>INDEX($M$5:$M$24,$N30,1)</f>
        <v>87</v>
      </c>
      <c r="R30" s="30" t="s">
        <v>48</v>
      </c>
    </row>
    <row r="31" spans="1:1024" ht="15.6" customHeight="1" x14ac:dyDescent="0.45">
      <c r="N31">
        <f>MATCH(3,$R$5:$R$24,0)</f>
        <v>13</v>
      </c>
      <c r="O31" s="30" t="str">
        <f>INDEX($N$5:$N$24,$N31,1)</f>
        <v>3rd</v>
      </c>
      <c r="P31" s="30" t="str">
        <f>INDEX($A$5:$A$24,$N31,1)</f>
        <v>Sumner</v>
      </c>
      <c r="Q31" s="30">
        <f>INDEX($M$5:$M$24,$N31,1)</f>
        <v>85</v>
      </c>
      <c r="R31" s="30" t="s">
        <v>48</v>
      </c>
    </row>
    <row r="32" spans="1:1024" ht="15.6" customHeight="1" x14ac:dyDescent="0.45">
      <c r="B32" s="284" t="s">
        <v>50</v>
      </c>
      <c r="C32" s="284"/>
      <c r="D32" s="284"/>
      <c r="E32" s="284"/>
      <c r="G32" s="281"/>
      <c r="H32" s="281"/>
      <c r="I32" s="281"/>
      <c r="O32" s="30"/>
      <c r="P32" s="30"/>
      <c r="R32" s="30"/>
    </row>
    <row r="33" spans="1:9" ht="15.6" customHeight="1" x14ac:dyDescent="0.45">
      <c r="B33" s="285" t="s">
        <v>6</v>
      </c>
      <c r="C33" s="285"/>
      <c r="D33" s="286" t="s">
        <v>12</v>
      </c>
      <c r="E33" s="286"/>
      <c r="G33" s="281"/>
      <c r="H33" s="281"/>
      <c r="I33" s="281"/>
    </row>
    <row r="34" spans="1:9" ht="15.6" customHeight="1" x14ac:dyDescent="0.45">
      <c r="B34" s="287" t="s">
        <v>7</v>
      </c>
      <c r="C34" s="287"/>
      <c r="D34" s="288" t="s">
        <v>51</v>
      </c>
      <c r="E34" s="288"/>
      <c r="G34" s="281"/>
      <c r="H34" s="281"/>
      <c r="I34" s="281"/>
    </row>
    <row r="35" spans="1:9" ht="15.6" customHeight="1" x14ac:dyDescent="0.45">
      <c r="B35" s="289" t="s">
        <v>52</v>
      </c>
      <c r="C35" s="289"/>
      <c r="D35" s="290" t="s">
        <v>53</v>
      </c>
      <c r="E35" s="290"/>
      <c r="G35" s="281"/>
      <c r="H35" s="281"/>
      <c r="I35" s="281"/>
    </row>
    <row r="36" spans="1:9" ht="15.6" customHeight="1" x14ac:dyDescent="0.45">
      <c r="B36" s="291" t="s">
        <v>54</v>
      </c>
      <c r="C36" s="291"/>
      <c r="D36" s="292" t="s">
        <v>15</v>
      </c>
      <c r="E36" s="292"/>
      <c r="G36" s="281"/>
      <c r="H36" s="281"/>
      <c r="I36" s="281"/>
    </row>
    <row r="37" spans="1:9" ht="15.6" customHeight="1" x14ac:dyDescent="0.45">
      <c r="B37" s="293" t="s">
        <v>10</v>
      </c>
      <c r="C37" s="293"/>
      <c r="D37" s="294" t="s">
        <v>55</v>
      </c>
      <c r="E37" s="294"/>
      <c r="G37" s="281"/>
      <c r="H37" s="281"/>
      <c r="I37" s="281"/>
    </row>
    <row r="38" spans="1:9" ht="15.6" customHeight="1" x14ac:dyDescent="0.45">
      <c r="B38" s="282" t="s">
        <v>56</v>
      </c>
      <c r="C38" s="282"/>
    </row>
    <row r="39" spans="1:9" ht="15.6" customHeight="1" x14ac:dyDescent="0.45"/>
    <row r="40" spans="1:9" ht="15.6" customHeight="1" x14ac:dyDescent="0.45"/>
    <row r="41" spans="1:9" ht="15.6" customHeight="1" x14ac:dyDescent="0.45"/>
    <row r="42" spans="1:9" ht="15.6" customHeight="1" x14ac:dyDescent="0.45"/>
    <row r="43" spans="1:9" ht="15.6" customHeight="1" x14ac:dyDescent="0.45"/>
    <row r="44" spans="1:9" ht="15.6" customHeight="1" x14ac:dyDescent="0.45">
      <c r="A44" t="s">
        <v>57</v>
      </c>
    </row>
    <row r="45" spans="1:9" ht="15.6" customHeight="1" x14ac:dyDescent="0.45">
      <c r="A45" t="s">
        <v>58</v>
      </c>
    </row>
    <row r="46" spans="1:9" ht="15.6" customHeight="1" x14ac:dyDescent="0.45">
      <c r="A46" t="s">
        <v>59</v>
      </c>
    </row>
    <row r="47" spans="1:9" ht="15.6" customHeight="1" x14ac:dyDescent="0.45">
      <c r="A47" t="s">
        <v>60</v>
      </c>
    </row>
    <row r="48" spans="1:9" ht="15.6" customHeight="1" x14ac:dyDescent="0.45">
      <c r="A48" t="s">
        <v>61</v>
      </c>
    </row>
    <row r="49" spans="1:1" ht="15.6" customHeight="1" x14ac:dyDescent="0.45">
      <c r="A49" t="s">
        <v>62</v>
      </c>
    </row>
    <row r="50" spans="1:1" ht="15.6" customHeight="1" x14ac:dyDescent="0.45">
      <c r="A50" t="s">
        <v>63</v>
      </c>
    </row>
    <row r="51" spans="1:1" ht="15.6" customHeight="1" x14ac:dyDescent="0.45">
      <c r="A51" t="s">
        <v>64</v>
      </c>
    </row>
    <row r="52" spans="1:1" ht="15.6" customHeight="1" x14ac:dyDescent="0.45">
      <c r="A52" t="s">
        <v>65</v>
      </c>
    </row>
    <row r="53" spans="1:1" ht="15.6" customHeight="1" x14ac:dyDescent="0.45">
      <c r="A53" t="s">
        <v>66</v>
      </c>
    </row>
    <row r="54" spans="1:1" ht="15.6" customHeight="1" x14ac:dyDescent="0.45">
      <c r="A54" t="s">
        <v>67</v>
      </c>
    </row>
    <row r="55" spans="1:1" ht="15.6" customHeight="1" x14ac:dyDescent="0.45">
      <c r="A55" t="s">
        <v>68</v>
      </c>
    </row>
    <row r="56" spans="1:1" ht="15.6" customHeight="1" x14ac:dyDescent="0.45">
      <c r="A56" t="s">
        <v>69</v>
      </c>
    </row>
    <row r="57" spans="1:1" ht="15.6" customHeight="1" x14ac:dyDescent="0.45"/>
  </sheetData>
  <mergeCells count="20">
    <mergeCell ref="B38:C38"/>
    <mergeCell ref="B28:C28"/>
    <mergeCell ref="D28:J28"/>
    <mergeCell ref="B32:E32"/>
    <mergeCell ref="G32:I37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A1:N1"/>
    <mergeCell ref="B3:M3"/>
    <mergeCell ref="B26:C26"/>
    <mergeCell ref="D26:J26"/>
    <mergeCell ref="B27:L27"/>
  </mergeCells>
  <pageMargins left="0.39374999999999999" right="0.27569444444444402" top="0.31527777777777799" bottom="0.31527777777777799" header="0.51180555555555496" footer="0.51180555555555496"/>
  <pageSetup paperSize="9" firstPageNumber="0" fitToHeight="0" orientation="landscape" horizontalDpi="300" verticalDpi="30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C000"/>
  </sheetPr>
  <dimension ref="A1:V51"/>
  <sheetViews>
    <sheetView zoomScaleNormal="100" workbookViewId="0">
      <selection activeCell="U32" activeCellId="1" sqref="E6:E19 U32"/>
    </sheetView>
  </sheetViews>
  <sheetFormatPr defaultColWidth="8.53125" defaultRowHeight="14.25" x14ac:dyDescent="0.45"/>
  <cols>
    <col min="1" max="1" width="23" customWidth="1"/>
    <col min="2" max="2" width="14.53125" customWidth="1"/>
    <col min="3" max="4" width="10.1328125" customWidth="1"/>
    <col min="5" max="5" width="14.53125" customWidth="1"/>
    <col min="6" max="6" width="15.86328125" customWidth="1"/>
    <col min="7" max="7" width="11.1328125" customWidth="1"/>
    <col min="8" max="8" width="14" customWidth="1"/>
    <col min="9" max="9" width="11" customWidth="1"/>
    <col min="10" max="11" width="10.1328125" customWidth="1"/>
    <col min="19" max="19" width="6.6640625" customWidth="1"/>
    <col min="20" max="20" width="19.86328125" customWidth="1"/>
  </cols>
  <sheetData>
    <row r="1" spans="1:17" s="4" customFormat="1" ht="46.5" x14ac:dyDescent="1.4">
      <c r="A1" s="277" t="s">
        <v>283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</row>
    <row r="2" spans="1:17" ht="9" customHeight="1" x14ac:dyDescent="0.45"/>
    <row r="3" spans="1:17" s="5" customFormat="1" ht="21" customHeight="1" x14ac:dyDescent="0.55000000000000004">
      <c r="A3" s="5" t="s">
        <v>4</v>
      </c>
      <c r="B3" s="296" t="s">
        <v>5</v>
      </c>
      <c r="C3" s="296"/>
      <c r="D3" s="296"/>
      <c r="E3" s="296"/>
      <c r="F3" s="296"/>
      <c r="G3" s="296"/>
      <c r="H3" s="296"/>
      <c r="I3" s="296"/>
      <c r="J3" s="296"/>
      <c r="K3" s="296"/>
      <c r="L3" s="6"/>
      <c r="M3" s="6"/>
      <c r="N3" s="6"/>
      <c r="O3" s="6"/>
      <c r="P3" s="6"/>
    </row>
    <row r="4" spans="1:17" s="20" customFormat="1" ht="14.25" customHeight="1" x14ac:dyDescent="0.4">
      <c r="A4" s="7"/>
      <c r="B4" s="8" t="s">
        <v>284</v>
      </c>
      <c r="C4" s="10" t="s">
        <v>8</v>
      </c>
      <c r="D4" s="13" t="s">
        <v>11</v>
      </c>
      <c r="E4" s="16" t="s">
        <v>14</v>
      </c>
      <c r="F4" s="12" t="s">
        <v>10</v>
      </c>
      <c r="G4" s="14" t="s">
        <v>285</v>
      </c>
      <c r="H4" s="11" t="s">
        <v>9</v>
      </c>
      <c r="I4" s="17" t="s">
        <v>15</v>
      </c>
      <c r="J4" s="210" t="s">
        <v>13</v>
      </c>
      <c r="K4" s="18" t="s">
        <v>269</v>
      </c>
      <c r="L4" s="19" t="s">
        <v>17</v>
      </c>
    </row>
    <row r="5" spans="1:17" s="20" customFormat="1" ht="14.25" hidden="1" customHeight="1" x14ac:dyDescent="0.35">
      <c r="A5" s="21" t="s">
        <v>280</v>
      </c>
      <c r="B5" s="212" t="e">
        <f>+Selwyn!#REF!</f>
        <v>#REF!</v>
      </c>
      <c r="C5" s="214" t="e">
        <f>+Rawhiti!#REF!</f>
        <v>#REF!</v>
      </c>
      <c r="D5" s="215" t="e">
        <f>+Kennett!#REF!</f>
        <v>#REF!</v>
      </c>
      <c r="E5" s="216" t="e">
        <f>+Lakeside!#REF!</f>
        <v>#REF!</v>
      </c>
      <c r="F5" s="215" t="e">
        <f>+'Cant X-C'!#REF!</f>
        <v>#REF!</v>
      </c>
      <c r="G5" s="215" t="e">
        <f>+Holloway!#REF!</f>
        <v>#REF!</v>
      </c>
      <c r="H5" s="215" t="e">
        <f>+#REF!</f>
        <v>#REF!</v>
      </c>
      <c r="I5" s="217"/>
      <c r="J5" s="217" t="e">
        <f>+'Cant Rd'!#REF!</f>
        <v>#REF!</v>
      </c>
      <c r="K5" s="218" t="e">
        <f>+'[1]tak-ak'!#REF!</f>
        <v>#REF!</v>
      </c>
      <c r="L5" s="25" t="e">
        <f t="shared" ref="L5:L19" si="0">SUM(B5:K5)</f>
        <v>#REF!</v>
      </c>
      <c r="O5" s="20" t="s">
        <v>275</v>
      </c>
      <c r="Q5" s="25"/>
    </row>
    <row r="6" spans="1:17" s="20" customFormat="1" ht="14.25" customHeight="1" x14ac:dyDescent="0.35">
      <c r="A6" s="21" t="s">
        <v>18</v>
      </c>
      <c r="B6" s="22">
        <f>+Selwyn!L5</f>
        <v>0</v>
      </c>
      <c r="C6" s="216" t="str">
        <f>+Rawhiti!T5</f>
        <v/>
      </c>
      <c r="D6" s="216" t="str">
        <f>+Kennett!T5</f>
        <v/>
      </c>
      <c r="E6" s="216">
        <f>+Lakeside!N5</f>
        <v>0</v>
      </c>
      <c r="F6" s="216">
        <f>+'Cant X-C'!Z5</f>
        <v>0</v>
      </c>
      <c r="G6" s="216">
        <f>+Holloway!T5</f>
        <v>0</v>
      </c>
      <c r="H6" s="216"/>
      <c r="I6" s="216"/>
      <c r="J6" s="216">
        <f>+'Cant Rd'!U5</f>
        <v>0</v>
      </c>
      <c r="K6" s="24">
        <f>+'Loburn 68'!O5</f>
        <v>0</v>
      </c>
      <c r="L6" s="25">
        <f t="shared" si="0"/>
        <v>0</v>
      </c>
      <c r="M6" s="20" t="s">
        <v>275</v>
      </c>
      <c r="Q6" s="25">
        <v>2</v>
      </c>
    </row>
    <row r="7" spans="1:17" s="20" customFormat="1" ht="14.25" hidden="1" customHeight="1" x14ac:dyDescent="0.35">
      <c r="A7" s="21" t="s">
        <v>281</v>
      </c>
      <c r="B7" s="22" t="e">
        <f>+Selwyn!#REF!</f>
        <v>#REF!</v>
      </c>
      <c r="C7" s="216" t="e">
        <f>+Rawhiti!#REF!</f>
        <v>#REF!</v>
      </c>
      <c r="D7" s="216" t="e">
        <f>+Kennett!#REF!</f>
        <v>#REF!</v>
      </c>
      <c r="E7" s="216" t="e">
        <f>+Lakeside!#REF!</f>
        <v>#REF!</v>
      </c>
      <c r="F7" s="216" t="e">
        <f>+'Cant X-C'!#REF!</f>
        <v>#REF!</v>
      </c>
      <c r="G7" s="216" t="e">
        <f>+Holloway!#REF!</f>
        <v>#REF!</v>
      </c>
      <c r="H7" s="216"/>
      <c r="I7" s="216" t="e">
        <f>+GB!#REF!</f>
        <v>#REF!</v>
      </c>
      <c r="J7" s="216" t="e">
        <f>+'Cant Rd'!#REF!</f>
        <v>#REF!</v>
      </c>
      <c r="K7" s="24" t="e">
        <f>+'[1]tak-ak'!#REF!</f>
        <v>#REF!</v>
      </c>
      <c r="L7" s="25" t="e">
        <f t="shared" si="0"/>
        <v>#REF!</v>
      </c>
      <c r="Q7" s="25" t="e">
        <f>#REF!</f>
        <v>#REF!</v>
      </c>
    </row>
    <row r="8" spans="1:17" s="20" customFormat="1" ht="14.25" customHeight="1" x14ac:dyDescent="0.35">
      <c r="A8" s="21" t="s">
        <v>271</v>
      </c>
      <c r="B8" s="22">
        <f>+Selwyn!L6</f>
        <v>0</v>
      </c>
      <c r="C8" s="216">
        <f>+Rawhiti!T6</f>
        <v>20</v>
      </c>
      <c r="D8" s="216">
        <f>+Kennett!T6</f>
        <v>20</v>
      </c>
      <c r="E8" s="216">
        <f>+Lakeside!N6</f>
        <v>0</v>
      </c>
      <c r="F8" s="216">
        <f>+'Cant X-C'!Z6</f>
        <v>1</v>
      </c>
      <c r="G8" s="216">
        <f>+Holloway!T6</f>
        <v>0</v>
      </c>
      <c r="H8" s="216"/>
      <c r="I8" s="216">
        <f>+GB!N6</f>
        <v>0</v>
      </c>
      <c r="J8" s="216">
        <f>+'Cant Rd'!U6</f>
        <v>0</v>
      </c>
      <c r="K8" s="24">
        <f>+'Loburn 68'!O6</f>
        <v>0</v>
      </c>
      <c r="L8" s="25">
        <f t="shared" si="0"/>
        <v>41</v>
      </c>
      <c r="M8" s="20" t="s">
        <v>38</v>
      </c>
      <c r="Q8" s="25">
        <v>168</v>
      </c>
    </row>
    <row r="9" spans="1:17" s="20" customFormat="1" ht="14.25" customHeight="1" x14ac:dyDescent="0.35">
      <c r="A9" s="21" t="s">
        <v>19</v>
      </c>
      <c r="B9" s="22"/>
      <c r="C9" s="216"/>
      <c r="D9" s="216"/>
      <c r="E9" s="216"/>
      <c r="F9" s="216"/>
      <c r="G9" s="216"/>
      <c r="H9" s="216"/>
      <c r="I9" s="216">
        <f>+GB!N7</f>
        <v>0</v>
      </c>
      <c r="J9" s="216">
        <f>+'Cant Rd'!U7</f>
        <v>0</v>
      </c>
      <c r="K9" s="24">
        <f>+'Loburn 68'!O7</f>
        <v>0</v>
      </c>
      <c r="L9" s="25">
        <f t="shared" si="0"/>
        <v>0</v>
      </c>
      <c r="M9" s="20" t="s">
        <v>45</v>
      </c>
      <c r="Q9" s="25">
        <v>132</v>
      </c>
    </row>
    <row r="10" spans="1:17" s="20" customFormat="1" ht="14.25" customHeight="1" x14ac:dyDescent="0.35">
      <c r="A10" s="21" t="s">
        <v>20</v>
      </c>
      <c r="B10" s="22">
        <f>+Selwyn!L8</f>
        <v>0</v>
      </c>
      <c r="C10" s="216" t="str">
        <f>+Rawhiti!T8</f>
        <v/>
      </c>
      <c r="D10" s="216" t="str">
        <f>+Kennett!T8</f>
        <v/>
      </c>
      <c r="E10" s="216">
        <f>+Lakeside!N8</f>
        <v>0</v>
      </c>
      <c r="F10" s="216">
        <f>+'Cant X-C'!Z8</f>
        <v>0</v>
      </c>
      <c r="G10" s="216">
        <f>+Holloway!T8</f>
        <v>0</v>
      </c>
      <c r="H10" s="216"/>
      <c r="I10" s="216"/>
      <c r="J10" s="216">
        <f>+'Cant Rd'!U8</f>
        <v>0</v>
      </c>
      <c r="K10" s="24">
        <f>+'Loburn 68'!O8</f>
        <v>0</v>
      </c>
      <c r="L10" s="25">
        <f t="shared" si="0"/>
        <v>0</v>
      </c>
      <c r="M10" s="20" t="s">
        <v>47</v>
      </c>
      <c r="Q10" s="25">
        <v>128</v>
      </c>
    </row>
    <row r="11" spans="1:17" s="20" customFormat="1" ht="14.25" customHeight="1" x14ac:dyDescent="0.35">
      <c r="A11" s="21" t="s">
        <v>21</v>
      </c>
      <c r="B11" s="22">
        <f>+Selwyn!L9</f>
        <v>0</v>
      </c>
      <c r="C11" s="216">
        <f>+Rawhiti!T9</f>
        <v>4</v>
      </c>
      <c r="D11" s="216">
        <f>+Kennett!T9</f>
        <v>7</v>
      </c>
      <c r="E11" s="216">
        <f>+Lakeside!N9</f>
        <v>0</v>
      </c>
      <c r="F11" s="216">
        <f>+'Cant X-C'!Z9</f>
        <v>0</v>
      </c>
      <c r="G11" s="216">
        <f>+Holloway!T9</f>
        <v>0</v>
      </c>
      <c r="H11" s="216"/>
      <c r="I11" s="216">
        <f>+GB!N9</f>
        <v>0</v>
      </c>
      <c r="J11" s="216">
        <f>+'Cant Rd'!U9</f>
        <v>0</v>
      </c>
      <c r="K11" s="24">
        <f>+'Loburn 68'!O9</f>
        <v>0</v>
      </c>
      <c r="L11" s="25">
        <f t="shared" si="0"/>
        <v>11</v>
      </c>
      <c r="M11" s="20" t="s">
        <v>42</v>
      </c>
      <c r="Q11" s="25">
        <v>122</v>
      </c>
    </row>
    <row r="12" spans="1:17" s="20" customFormat="1" ht="15" customHeight="1" x14ac:dyDescent="0.35">
      <c r="A12" s="21" t="s">
        <v>273</v>
      </c>
      <c r="B12" s="22">
        <f>+Selwyn!L10</f>
        <v>0</v>
      </c>
      <c r="C12" s="216">
        <f>+Rawhiti!T10</f>
        <v>2</v>
      </c>
      <c r="D12" s="216" t="str">
        <f>+Kennett!T10</f>
        <v/>
      </c>
      <c r="E12" s="216">
        <f>+Lakeside!N10</f>
        <v>0</v>
      </c>
      <c r="F12" s="216">
        <f>+'Cant X-C'!Z10</f>
        <v>9</v>
      </c>
      <c r="G12" s="216">
        <f>+Holloway!T10</f>
        <v>0</v>
      </c>
      <c r="H12" s="216"/>
      <c r="I12" s="216">
        <f>+GB!N10</f>
        <v>0</v>
      </c>
      <c r="J12" s="216">
        <f>+'Cant Rd'!U10</f>
        <v>0</v>
      </c>
      <c r="K12" s="24">
        <f>+'Loburn 68'!O10</f>
        <v>0</v>
      </c>
      <c r="L12" s="25">
        <f t="shared" si="0"/>
        <v>11</v>
      </c>
      <c r="M12" s="20" t="s">
        <v>272</v>
      </c>
      <c r="Q12" s="25">
        <v>106</v>
      </c>
    </row>
    <row r="13" spans="1:17" s="20" customFormat="1" ht="14.25" customHeight="1" x14ac:dyDescent="0.35">
      <c r="A13" s="21" t="s">
        <v>274</v>
      </c>
      <c r="B13" s="22">
        <f>+Selwyn!L12</f>
        <v>0</v>
      </c>
      <c r="C13" s="216">
        <f>+Rawhiti!T12</f>
        <v>6</v>
      </c>
      <c r="D13" s="216">
        <f>+Kennett!T12</f>
        <v>4</v>
      </c>
      <c r="E13" s="216">
        <f>+Lakeside!N12</f>
        <v>0</v>
      </c>
      <c r="F13" s="216">
        <f>+'Cant X-C'!Z12</f>
        <v>7</v>
      </c>
      <c r="G13" s="216">
        <f>+Holloway!T12</f>
        <v>0</v>
      </c>
      <c r="H13" s="216"/>
      <c r="I13" s="216">
        <f>+GB!N12</f>
        <v>0</v>
      </c>
      <c r="J13" s="216">
        <f>+'Cant Rd'!U12</f>
        <v>0</v>
      </c>
      <c r="K13" s="24">
        <f>+'Loburn 68'!O11</f>
        <v>0</v>
      </c>
      <c r="L13" s="25">
        <f t="shared" si="0"/>
        <v>17</v>
      </c>
      <c r="M13" s="20" t="s">
        <v>43</v>
      </c>
      <c r="Q13" s="25">
        <v>92</v>
      </c>
    </row>
    <row r="14" spans="1:17" s="20" customFormat="1" ht="14.25" hidden="1" customHeight="1" x14ac:dyDescent="0.35">
      <c r="A14" s="21" t="s">
        <v>25</v>
      </c>
      <c r="B14" s="22" t="e">
        <f>+Selwyn!#REF!</f>
        <v>#REF!</v>
      </c>
      <c r="C14" s="216" t="e">
        <f>+Rawhiti!#REF!</f>
        <v>#REF!</v>
      </c>
      <c r="D14" s="216" t="e">
        <f>+Kennett!#REF!</f>
        <v>#REF!</v>
      </c>
      <c r="E14" s="216" t="e">
        <f>+Lakeside!#REF!</f>
        <v>#REF!</v>
      </c>
      <c r="F14" s="216" t="e">
        <f>+'Cant X-C'!#REF!</f>
        <v>#REF!</v>
      </c>
      <c r="G14" s="216" t="e">
        <f>+Holloway!#REF!</f>
        <v>#REF!</v>
      </c>
      <c r="H14" s="216"/>
      <c r="I14" s="216" t="e">
        <f>+GB!#REF!</f>
        <v>#REF!</v>
      </c>
      <c r="J14" s="216" t="e">
        <f>+'Cant Rd'!#REF!</f>
        <v>#REF!</v>
      </c>
      <c r="K14" s="24">
        <v>0</v>
      </c>
      <c r="L14" s="25" t="e">
        <f t="shared" si="0"/>
        <v>#REF!</v>
      </c>
      <c r="Q14" s="25">
        <v>0</v>
      </c>
    </row>
    <row r="15" spans="1:17" s="20" customFormat="1" ht="14.25" customHeight="1" x14ac:dyDescent="0.45">
      <c r="A15" s="26" t="s">
        <v>2</v>
      </c>
      <c r="B15" s="22">
        <f>+Selwyn!L13</f>
        <v>0</v>
      </c>
      <c r="C15" s="216" t="str">
        <f>+Rawhiti!T13</f>
        <v/>
      </c>
      <c r="D15" s="216" t="str">
        <f>+Kennett!T13</f>
        <v/>
      </c>
      <c r="E15" s="216">
        <f>+Lakeside!N13</f>
        <v>0</v>
      </c>
      <c r="F15" s="216">
        <f>+'Cant X-C'!Z13</f>
        <v>0</v>
      </c>
      <c r="G15" s="216">
        <f>+Holloway!T13</f>
        <v>0</v>
      </c>
      <c r="H15" s="216"/>
      <c r="I15" s="216">
        <f>+GB!N13</f>
        <v>0</v>
      </c>
      <c r="J15" s="216">
        <f>+'Cant Rd'!U13</f>
        <v>0</v>
      </c>
      <c r="K15" s="24">
        <f>+'Loburn 68'!O13</f>
        <v>0</v>
      </c>
      <c r="L15" s="25">
        <f t="shared" si="0"/>
        <v>0</v>
      </c>
      <c r="M15" s="89" t="s">
        <v>39</v>
      </c>
      <c r="Q15" s="25">
        <v>76</v>
      </c>
    </row>
    <row r="16" spans="1:17" s="20" customFormat="1" ht="14.25" customHeight="1" x14ac:dyDescent="0.35">
      <c r="A16" s="26" t="s">
        <v>26</v>
      </c>
      <c r="B16" s="22">
        <f>+Selwyn!L14</f>
        <v>0</v>
      </c>
      <c r="C16" s="216">
        <v>0</v>
      </c>
      <c r="D16" s="216">
        <f>+Kennett!T14</f>
        <v>13</v>
      </c>
      <c r="E16" s="216">
        <v>0</v>
      </c>
      <c r="F16" s="216">
        <f>+'Cant X-C'!Z14</f>
        <v>2</v>
      </c>
      <c r="G16" s="216">
        <v>0</v>
      </c>
      <c r="H16" s="216"/>
      <c r="I16" s="216"/>
      <c r="J16" s="216"/>
      <c r="K16" s="24">
        <f>+'Loburn 68'!O14</f>
        <v>0</v>
      </c>
      <c r="L16" s="25">
        <f t="shared" si="0"/>
        <v>15</v>
      </c>
      <c r="M16" s="20" t="s">
        <v>46</v>
      </c>
      <c r="Q16" s="25">
        <v>54</v>
      </c>
    </row>
    <row r="17" spans="1:22" s="20" customFormat="1" ht="14.25" customHeight="1" x14ac:dyDescent="0.35">
      <c r="A17" s="26" t="s">
        <v>27</v>
      </c>
      <c r="B17" s="22">
        <f>+Selwyn!L15</f>
        <v>0</v>
      </c>
      <c r="C17" s="216" t="str">
        <f>+Rawhiti!T15</f>
        <v/>
      </c>
      <c r="D17" s="216" t="str">
        <f>+Kennett!T15</f>
        <v/>
      </c>
      <c r="E17" s="216">
        <f>+Lakeside!N15</f>
        <v>0</v>
      </c>
      <c r="F17" s="216">
        <f>+'Cant X-C'!Z15</f>
        <v>0</v>
      </c>
      <c r="G17" s="216">
        <f>+Holloway!T15</f>
        <v>0</v>
      </c>
      <c r="H17" s="216"/>
      <c r="I17" s="216">
        <f>+GB!N15</f>
        <v>0</v>
      </c>
      <c r="J17" s="216">
        <f>+'Cant Rd'!U15</f>
        <v>0</v>
      </c>
      <c r="K17" s="24">
        <f>+'Loburn 68'!O15</f>
        <v>0</v>
      </c>
      <c r="L17" s="25">
        <f t="shared" si="0"/>
        <v>0</v>
      </c>
      <c r="M17" s="20" t="s">
        <v>44</v>
      </c>
      <c r="Q17" s="25">
        <v>24</v>
      </c>
    </row>
    <row r="18" spans="1:22" s="20" customFormat="1" ht="14.25" customHeight="1" x14ac:dyDescent="0.35">
      <c r="A18" s="26" t="s">
        <v>28</v>
      </c>
      <c r="B18" s="22">
        <f>+Selwyn!L16</f>
        <v>0</v>
      </c>
      <c r="C18" s="216">
        <f>+Rawhiti!T16</f>
        <v>16</v>
      </c>
      <c r="D18" s="216">
        <f>+Kennett!T16</f>
        <v>10</v>
      </c>
      <c r="E18" s="216">
        <f>+Lakeside!N16</f>
        <v>0</v>
      </c>
      <c r="F18" s="216">
        <f>+'Cant X-C'!Z16</f>
        <v>8</v>
      </c>
      <c r="G18" s="216">
        <f>+Holloway!T16</f>
        <v>0</v>
      </c>
      <c r="H18" s="216"/>
      <c r="I18" s="216">
        <f>+GB!N16</f>
        <v>0</v>
      </c>
      <c r="J18" s="216">
        <f>+'Cant Rd'!U16</f>
        <v>0</v>
      </c>
      <c r="K18" s="24">
        <f>+'Loburn 68'!O16</f>
        <v>0</v>
      </c>
      <c r="L18" s="25">
        <f t="shared" si="0"/>
        <v>34</v>
      </c>
      <c r="M18" s="20" t="s">
        <v>40</v>
      </c>
      <c r="Q18" s="25">
        <v>22</v>
      </c>
    </row>
    <row r="19" spans="1:22" s="20" customFormat="1" ht="14.25" customHeight="1" x14ac:dyDescent="0.35">
      <c r="A19" s="27" t="s">
        <v>282</v>
      </c>
      <c r="B19" s="224">
        <f>+Selwyn!L24</f>
        <v>0</v>
      </c>
      <c r="C19" s="221" t="str">
        <f>+Rawhiti!T24</f>
        <v/>
      </c>
      <c r="D19" s="221" t="str">
        <f>+Kennett!T24</f>
        <v/>
      </c>
      <c r="E19" s="221">
        <f>+Lakeside!N24</f>
        <v>0</v>
      </c>
      <c r="F19" s="221">
        <f>+'Cant X-C'!Z24</f>
        <v>0</v>
      </c>
      <c r="G19" s="221">
        <f>+Holloway!T24</f>
        <v>0</v>
      </c>
      <c r="H19" s="221"/>
      <c r="I19" s="221">
        <f>+GB!N24</f>
        <v>0</v>
      </c>
      <c r="J19" s="221">
        <f>+'Cant Rd'!U24</f>
        <v>0</v>
      </c>
      <c r="K19" s="222">
        <f>+'Loburn 68'!O24</f>
        <v>0</v>
      </c>
      <c r="L19" s="25">
        <f t="shared" si="0"/>
        <v>0</v>
      </c>
      <c r="M19" s="20" t="s">
        <v>41</v>
      </c>
      <c r="Q19" s="25">
        <v>6</v>
      </c>
    </row>
    <row r="20" spans="1:22" x14ac:dyDescent="0.45">
      <c r="H20" s="223"/>
      <c r="J20" s="223"/>
      <c r="P20" s="20"/>
    </row>
    <row r="21" spans="1:22" x14ac:dyDescent="0.45">
      <c r="B21" s="279" t="s">
        <v>32</v>
      </c>
      <c r="C21" s="279"/>
      <c r="D21" s="280" t="s">
        <v>33</v>
      </c>
      <c r="E21" s="280"/>
      <c r="F21" s="280"/>
      <c r="G21" s="280"/>
      <c r="H21" s="280"/>
      <c r="I21" s="280"/>
      <c r="J21" s="280"/>
      <c r="P21" s="20"/>
    </row>
    <row r="22" spans="1:22" ht="7.5" customHeight="1" x14ac:dyDescent="0.45">
      <c r="B22" s="281"/>
      <c r="C22" s="281"/>
      <c r="D22" s="281"/>
      <c r="E22" s="281"/>
      <c r="F22" s="281"/>
      <c r="G22" s="281"/>
      <c r="H22" s="281"/>
      <c r="I22" s="281"/>
      <c r="J22" s="281"/>
      <c r="K22" s="281"/>
      <c r="L22" s="281"/>
    </row>
    <row r="23" spans="1:22" x14ac:dyDescent="0.45">
      <c r="B23" s="283" t="s">
        <v>34</v>
      </c>
      <c r="C23" s="283"/>
      <c r="D23" s="280" t="s">
        <v>35</v>
      </c>
      <c r="E23" s="280"/>
      <c r="F23" s="280"/>
      <c r="G23" s="280"/>
      <c r="H23" s="280"/>
      <c r="I23" s="280"/>
      <c r="J23" s="280"/>
    </row>
    <row r="24" spans="1:22" x14ac:dyDescent="0.45">
      <c r="B24" s="31" t="s">
        <v>37</v>
      </c>
      <c r="C24" s="32" t="s">
        <v>38</v>
      </c>
      <c r="D24" s="32" t="s">
        <v>39</v>
      </c>
      <c r="E24" s="32" t="s">
        <v>40</v>
      </c>
      <c r="F24" s="32" t="s">
        <v>41</v>
      </c>
      <c r="G24" s="32" t="s">
        <v>42</v>
      </c>
      <c r="H24" s="32" t="s">
        <v>43</v>
      </c>
      <c r="I24" s="32" t="s">
        <v>44</v>
      </c>
      <c r="J24" s="32" t="s">
        <v>45</v>
      </c>
      <c r="K24" s="32" t="s">
        <v>46</v>
      </c>
      <c r="L24" s="33" t="s">
        <v>47</v>
      </c>
    </row>
    <row r="25" spans="1:22" x14ac:dyDescent="0.45">
      <c r="B25" s="34" t="s">
        <v>49</v>
      </c>
      <c r="C25" s="35">
        <v>20</v>
      </c>
      <c r="D25" s="35">
        <v>18</v>
      </c>
      <c r="E25" s="35">
        <v>16</v>
      </c>
      <c r="F25" s="35">
        <v>14</v>
      </c>
      <c r="G25" s="35">
        <v>12</v>
      </c>
      <c r="H25" s="35">
        <v>10</v>
      </c>
      <c r="I25" s="35">
        <v>8</v>
      </c>
      <c r="J25" s="35">
        <v>6</v>
      </c>
      <c r="K25" s="35">
        <v>4</v>
      </c>
      <c r="L25" s="36">
        <v>2</v>
      </c>
    </row>
    <row r="26" spans="1:22" ht="11.25" customHeight="1" x14ac:dyDescent="0.45"/>
    <row r="27" spans="1:22" x14ac:dyDescent="0.45">
      <c r="B27" s="284" t="s">
        <v>50</v>
      </c>
      <c r="C27" s="284"/>
      <c r="D27" s="284"/>
      <c r="E27" s="284"/>
      <c r="G27" s="281"/>
      <c r="H27" s="281"/>
      <c r="I27" s="281"/>
    </row>
    <row r="28" spans="1:22" x14ac:dyDescent="0.45">
      <c r="B28" s="285" t="s">
        <v>286</v>
      </c>
      <c r="C28" s="285"/>
      <c r="D28" s="282" t="s">
        <v>56</v>
      </c>
      <c r="E28" s="282"/>
      <c r="G28" s="281"/>
      <c r="H28" s="281"/>
      <c r="I28" s="281"/>
    </row>
    <row r="29" spans="1:22" x14ac:dyDescent="0.45">
      <c r="B29" s="329" t="str">
        <f>+I4</f>
        <v>Gov Bay</v>
      </c>
      <c r="C29" s="329"/>
      <c r="D29" s="330" t="s">
        <v>10</v>
      </c>
      <c r="E29" s="330"/>
      <c r="G29" s="281"/>
      <c r="H29" s="281"/>
      <c r="I29" s="281"/>
    </row>
    <row r="30" spans="1:22" x14ac:dyDescent="0.45">
      <c r="B30" s="289" t="s">
        <v>52</v>
      </c>
      <c r="C30" s="289"/>
      <c r="D30" s="290" t="str">
        <f>+E4</f>
        <v>Lakeside relay</v>
      </c>
      <c r="E30" s="290"/>
      <c r="G30" s="281"/>
      <c r="H30" s="281"/>
      <c r="I30" s="281"/>
    </row>
    <row r="31" spans="1:22" x14ac:dyDescent="0.45">
      <c r="B31" s="291" t="str">
        <f>+H4</f>
        <v>A Reese relay</v>
      </c>
      <c r="C31" s="291"/>
      <c r="D31" s="288" t="s">
        <v>51</v>
      </c>
      <c r="E31" s="288"/>
      <c r="G31" s="281"/>
      <c r="H31" s="281"/>
      <c r="I31" s="281"/>
      <c r="S31" s="29" t="s">
        <v>287</v>
      </c>
      <c r="T31" s="30"/>
      <c r="U31" s="30"/>
      <c r="V31" s="30"/>
    </row>
    <row r="32" spans="1:22" x14ac:dyDescent="0.45">
      <c r="B32" s="331" t="str">
        <f>+G4</f>
        <v>Hagley XC</v>
      </c>
      <c r="C32" s="331"/>
      <c r="D32" s="294" t="s">
        <v>278</v>
      </c>
      <c r="E32" s="294"/>
      <c r="G32" s="281"/>
      <c r="H32" s="281"/>
      <c r="I32" s="281"/>
      <c r="S32" s="30" t="s">
        <v>183</v>
      </c>
      <c r="T32" s="30" t="s">
        <v>1</v>
      </c>
      <c r="U32" s="30">
        <f>+L8</f>
        <v>41</v>
      </c>
      <c r="V32" s="30" t="s">
        <v>48</v>
      </c>
    </row>
    <row r="33" spans="1:22" x14ac:dyDescent="0.45">
      <c r="S33" s="30" t="s">
        <v>39</v>
      </c>
      <c r="T33" s="30" t="s">
        <v>2</v>
      </c>
      <c r="U33" s="30">
        <f>+L15</f>
        <v>0</v>
      </c>
      <c r="V33" s="30" t="s">
        <v>48</v>
      </c>
    </row>
    <row r="34" spans="1:22" x14ac:dyDescent="0.45">
      <c r="S34" s="30" t="s">
        <v>40</v>
      </c>
      <c r="T34" s="30" t="s">
        <v>28</v>
      </c>
      <c r="U34" s="30">
        <f>+L18</f>
        <v>34</v>
      </c>
      <c r="V34" s="30" t="s">
        <v>48</v>
      </c>
    </row>
    <row r="39" spans="1:22" x14ac:dyDescent="0.45">
      <c r="A39" t="s">
        <v>57</v>
      </c>
    </row>
    <row r="40" spans="1:22" x14ac:dyDescent="0.45">
      <c r="A40" t="s">
        <v>58</v>
      </c>
    </row>
    <row r="41" spans="1:22" x14ac:dyDescent="0.45">
      <c r="A41" t="s">
        <v>59</v>
      </c>
    </row>
    <row r="42" spans="1:22" x14ac:dyDescent="0.45">
      <c r="A42" t="s">
        <v>60</v>
      </c>
    </row>
    <row r="43" spans="1:22" x14ac:dyDescent="0.45">
      <c r="A43" t="s">
        <v>61</v>
      </c>
    </row>
    <row r="44" spans="1:22" x14ac:dyDescent="0.45">
      <c r="A44" t="s">
        <v>62</v>
      </c>
    </row>
    <row r="45" spans="1:22" x14ac:dyDescent="0.45">
      <c r="A45" t="s">
        <v>63</v>
      </c>
    </row>
    <row r="46" spans="1:22" x14ac:dyDescent="0.45">
      <c r="A46" t="s">
        <v>64</v>
      </c>
    </row>
    <row r="47" spans="1:22" x14ac:dyDescent="0.45">
      <c r="A47" t="s">
        <v>65</v>
      </c>
    </row>
    <row r="48" spans="1:22" x14ac:dyDescent="0.45">
      <c r="A48" t="s">
        <v>66</v>
      </c>
    </row>
    <row r="49" spans="1:1" x14ac:dyDescent="0.45">
      <c r="A49" t="s">
        <v>67</v>
      </c>
    </row>
    <row r="50" spans="1:1" x14ac:dyDescent="0.45">
      <c r="A50" t="s">
        <v>68</v>
      </c>
    </row>
    <row r="51" spans="1:1" x14ac:dyDescent="0.45">
      <c r="A51" t="s">
        <v>69</v>
      </c>
    </row>
  </sheetData>
  <mergeCells count="19">
    <mergeCell ref="B23:C23"/>
    <mergeCell ref="D23:J23"/>
    <mergeCell ref="B27:E27"/>
    <mergeCell ref="G27:I32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A1:L1"/>
    <mergeCell ref="B3:K3"/>
    <mergeCell ref="B21:C21"/>
    <mergeCell ref="D21:J21"/>
    <mergeCell ref="B22:L22"/>
  </mergeCells>
  <pageMargins left="0.39374999999999999" right="0.27569444444444402" top="0.31527777777777799" bottom="0.31527777777777799" header="0.51180555555555496" footer="0.51180555555555496"/>
  <pageSetup paperSize="9" scale="95" firstPageNumber="0" orientation="landscape" horizontalDpi="300" verticalDpi="30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C000"/>
  </sheetPr>
  <dimension ref="A1:R50"/>
  <sheetViews>
    <sheetView zoomScaleNormal="100" workbookViewId="0">
      <selection activeCell="F7" activeCellId="1" sqref="E6:E19 F7"/>
    </sheetView>
  </sheetViews>
  <sheetFormatPr defaultColWidth="8.53125" defaultRowHeight="14.25" x14ac:dyDescent="0.45"/>
  <cols>
    <col min="1" max="1" width="23" customWidth="1"/>
    <col min="2" max="11" width="10.1328125" customWidth="1"/>
  </cols>
  <sheetData>
    <row r="1" spans="1:18" s="4" customFormat="1" ht="46.5" x14ac:dyDescent="1.4">
      <c r="A1" s="277" t="s">
        <v>288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</row>
    <row r="2" spans="1:18" ht="9" customHeight="1" x14ac:dyDescent="0.45"/>
    <row r="3" spans="1:18" s="5" customFormat="1" ht="21" customHeight="1" x14ac:dyDescent="0.55000000000000004">
      <c r="A3" s="5" t="s">
        <v>4</v>
      </c>
      <c r="B3" s="296" t="s">
        <v>5</v>
      </c>
      <c r="C3" s="296"/>
      <c r="D3" s="296"/>
      <c r="E3" s="296"/>
      <c r="F3" s="296"/>
      <c r="G3" s="296"/>
      <c r="H3" s="296"/>
      <c r="I3" s="296"/>
      <c r="J3" s="296"/>
      <c r="K3" s="296"/>
      <c r="L3" s="6"/>
      <c r="M3" s="6"/>
      <c r="N3" s="6"/>
      <c r="O3" s="6"/>
      <c r="P3" s="6"/>
    </row>
    <row r="4" spans="1:18" s="20" customFormat="1" ht="14.25" customHeight="1" x14ac:dyDescent="0.4">
      <c r="A4" s="7"/>
      <c r="B4" s="8" t="s">
        <v>6</v>
      </c>
      <c r="C4" s="225" t="s">
        <v>7</v>
      </c>
      <c r="D4" s="10" t="s">
        <v>8</v>
      </c>
      <c r="E4" s="14" t="s">
        <v>12</v>
      </c>
      <c r="F4" s="11" t="s">
        <v>289</v>
      </c>
      <c r="G4" s="13" t="s">
        <v>11</v>
      </c>
      <c r="H4" s="12" t="s">
        <v>10</v>
      </c>
      <c r="I4" s="16" t="s">
        <v>290</v>
      </c>
      <c r="J4" s="17" t="s">
        <v>291</v>
      </c>
      <c r="K4" s="210" t="s">
        <v>13</v>
      </c>
      <c r="L4" s="18" t="s">
        <v>269</v>
      </c>
      <c r="M4" s="19" t="s">
        <v>17</v>
      </c>
    </row>
    <row r="5" spans="1:18" s="20" customFormat="1" ht="14.25" customHeight="1" x14ac:dyDescent="0.35">
      <c r="A5" s="21" t="s">
        <v>280</v>
      </c>
      <c r="B5" s="212">
        <v>1</v>
      </c>
      <c r="C5" s="215">
        <v>1</v>
      </c>
      <c r="D5" s="214">
        <v>0</v>
      </c>
      <c r="E5" s="215">
        <v>0</v>
      </c>
      <c r="F5" s="215">
        <v>1</v>
      </c>
      <c r="G5" s="215">
        <v>0</v>
      </c>
      <c r="H5" s="215">
        <v>0</v>
      </c>
      <c r="I5" s="216">
        <v>0</v>
      </c>
      <c r="J5" s="217"/>
      <c r="K5" s="217">
        <v>0</v>
      </c>
      <c r="L5" s="218">
        <v>1</v>
      </c>
      <c r="M5" s="25">
        <v>4</v>
      </c>
      <c r="N5" s="20" t="s">
        <v>292</v>
      </c>
      <c r="R5" s="25">
        <v>196</v>
      </c>
    </row>
    <row r="6" spans="1:18" s="20" customFormat="1" ht="14.25" customHeight="1" x14ac:dyDescent="0.35">
      <c r="A6" s="21" t="s">
        <v>18</v>
      </c>
      <c r="B6" s="22">
        <v>2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/>
      <c r="K6" s="216">
        <v>0</v>
      </c>
      <c r="L6" s="24">
        <v>2</v>
      </c>
      <c r="M6" s="25">
        <v>4</v>
      </c>
      <c r="N6" s="20" t="s">
        <v>292</v>
      </c>
      <c r="R6" s="25">
        <v>166</v>
      </c>
    </row>
    <row r="7" spans="1:18" s="20" customFormat="1" ht="14.25" customHeight="1" x14ac:dyDescent="0.35">
      <c r="A7" s="21" t="s">
        <v>281</v>
      </c>
      <c r="B7" s="22">
        <v>1</v>
      </c>
      <c r="C7" s="216">
        <v>1</v>
      </c>
      <c r="D7" s="216">
        <v>10</v>
      </c>
      <c r="E7" s="216">
        <v>0</v>
      </c>
      <c r="F7" s="216">
        <v>4</v>
      </c>
      <c r="G7" s="216">
        <v>6</v>
      </c>
      <c r="H7" s="216">
        <v>6</v>
      </c>
      <c r="I7" s="216">
        <v>2</v>
      </c>
      <c r="J7" s="216">
        <v>4</v>
      </c>
      <c r="K7" s="216">
        <v>8</v>
      </c>
      <c r="L7" s="24">
        <v>6</v>
      </c>
      <c r="M7" s="25">
        <v>48</v>
      </c>
      <c r="N7" s="20" t="s">
        <v>46</v>
      </c>
      <c r="R7" s="25">
        <v>150</v>
      </c>
    </row>
    <row r="8" spans="1:18" s="20" customFormat="1" ht="14.25" customHeight="1" x14ac:dyDescent="0.35">
      <c r="A8" s="21" t="s">
        <v>271</v>
      </c>
      <c r="B8" s="22">
        <v>20</v>
      </c>
      <c r="C8" s="216">
        <v>20</v>
      </c>
      <c r="D8" s="216">
        <v>18</v>
      </c>
      <c r="E8" s="216">
        <v>20</v>
      </c>
      <c r="F8" s="216">
        <v>20</v>
      </c>
      <c r="G8" s="216">
        <v>20</v>
      </c>
      <c r="H8" s="216">
        <v>20</v>
      </c>
      <c r="I8" s="216">
        <v>18</v>
      </c>
      <c r="J8" s="216">
        <v>20</v>
      </c>
      <c r="K8" s="216">
        <v>20</v>
      </c>
      <c r="L8" s="24">
        <v>20</v>
      </c>
      <c r="M8" s="25">
        <v>216</v>
      </c>
      <c r="N8" s="20" t="s">
        <v>38</v>
      </c>
      <c r="R8" s="25">
        <v>132</v>
      </c>
    </row>
    <row r="9" spans="1:18" s="20" customFormat="1" ht="14.25" customHeight="1" x14ac:dyDescent="0.35">
      <c r="A9" s="21" t="s">
        <v>20</v>
      </c>
      <c r="B9" s="22">
        <v>4</v>
      </c>
      <c r="C9" s="216">
        <v>6</v>
      </c>
      <c r="D9" s="216">
        <v>2</v>
      </c>
      <c r="E9" s="216">
        <v>0</v>
      </c>
      <c r="F9" s="216">
        <v>2</v>
      </c>
      <c r="G9" s="216">
        <v>0</v>
      </c>
      <c r="H9" s="216">
        <v>0</v>
      </c>
      <c r="I9" s="216">
        <v>4</v>
      </c>
      <c r="J9" s="216">
        <v>0</v>
      </c>
      <c r="K9" s="216">
        <v>0</v>
      </c>
      <c r="L9" s="24">
        <v>8</v>
      </c>
      <c r="M9" s="25">
        <v>26</v>
      </c>
      <c r="N9" s="20" t="s">
        <v>47</v>
      </c>
      <c r="R9" s="25">
        <v>114</v>
      </c>
    </row>
    <row r="10" spans="1:18" s="20" customFormat="1" ht="14.25" customHeight="1" x14ac:dyDescent="0.35">
      <c r="A10" s="21" t="s">
        <v>21</v>
      </c>
      <c r="B10" s="22">
        <v>8</v>
      </c>
      <c r="C10" s="216">
        <v>10</v>
      </c>
      <c r="D10" s="216">
        <v>8</v>
      </c>
      <c r="E10" s="216">
        <v>8</v>
      </c>
      <c r="F10" s="216">
        <v>10</v>
      </c>
      <c r="G10" s="216">
        <v>12</v>
      </c>
      <c r="H10" s="216">
        <v>16</v>
      </c>
      <c r="I10" s="216">
        <v>14</v>
      </c>
      <c r="J10" s="216">
        <v>14</v>
      </c>
      <c r="K10" s="216">
        <v>14</v>
      </c>
      <c r="L10" s="24">
        <v>18</v>
      </c>
      <c r="M10" s="25">
        <v>132</v>
      </c>
      <c r="N10" s="20" t="s">
        <v>42</v>
      </c>
      <c r="R10" s="25">
        <v>108</v>
      </c>
    </row>
    <row r="11" spans="1:18" s="20" customFormat="1" ht="15" customHeight="1" x14ac:dyDescent="0.35">
      <c r="A11" s="21" t="s">
        <v>273</v>
      </c>
      <c r="B11" s="22">
        <v>14</v>
      </c>
      <c r="C11" s="24">
        <v>16</v>
      </c>
      <c r="D11" s="216">
        <v>4</v>
      </c>
      <c r="E11" s="216">
        <v>6</v>
      </c>
      <c r="F11" s="216">
        <v>6</v>
      </c>
      <c r="G11" s="216">
        <v>4</v>
      </c>
      <c r="H11" s="216">
        <v>0</v>
      </c>
      <c r="I11" s="216">
        <v>12</v>
      </c>
      <c r="J11" s="216">
        <v>8</v>
      </c>
      <c r="K11" s="216">
        <v>0</v>
      </c>
      <c r="L11" s="24">
        <v>6</v>
      </c>
      <c r="M11" s="25">
        <v>76</v>
      </c>
      <c r="N11" s="20" t="s">
        <v>45</v>
      </c>
      <c r="R11" s="25">
        <v>84</v>
      </c>
    </row>
    <row r="12" spans="1:18" s="20" customFormat="1" ht="14.25" customHeight="1" x14ac:dyDescent="0.35">
      <c r="A12" s="21" t="s">
        <v>274</v>
      </c>
      <c r="B12" s="22">
        <v>6</v>
      </c>
      <c r="C12" s="24">
        <v>8</v>
      </c>
      <c r="D12" s="216">
        <v>12</v>
      </c>
      <c r="E12" s="216">
        <v>12</v>
      </c>
      <c r="F12" s="216">
        <v>16</v>
      </c>
      <c r="G12" s="216">
        <v>8</v>
      </c>
      <c r="H12" s="216">
        <v>12</v>
      </c>
      <c r="I12" s="216">
        <v>10</v>
      </c>
      <c r="J12" s="216">
        <v>12</v>
      </c>
      <c r="K12" s="216">
        <v>12</v>
      </c>
      <c r="L12" s="24">
        <v>1</v>
      </c>
      <c r="M12" s="25">
        <v>109</v>
      </c>
      <c r="N12" s="20" t="s">
        <v>43</v>
      </c>
      <c r="R12" s="25">
        <v>70</v>
      </c>
    </row>
    <row r="13" spans="1:18" s="20" customFormat="1" ht="14.25" customHeight="1" x14ac:dyDescent="0.35">
      <c r="A13" s="21" t="s">
        <v>25</v>
      </c>
      <c r="B13" s="22">
        <v>1</v>
      </c>
      <c r="C13" s="24">
        <v>2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1</v>
      </c>
      <c r="J13" s="216">
        <v>0</v>
      </c>
      <c r="K13" s="216">
        <v>0</v>
      </c>
      <c r="L13" s="24">
        <v>0</v>
      </c>
      <c r="M13" s="25">
        <v>4</v>
      </c>
      <c r="N13" s="20" t="s">
        <v>292</v>
      </c>
      <c r="R13" s="25">
        <v>42</v>
      </c>
    </row>
    <row r="14" spans="1:18" s="20" customFormat="1" ht="14.25" customHeight="1" x14ac:dyDescent="0.45">
      <c r="A14" s="26" t="s">
        <v>2</v>
      </c>
      <c r="B14" s="22">
        <v>16</v>
      </c>
      <c r="C14" s="24">
        <v>14</v>
      </c>
      <c r="D14" s="216">
        <v>16</v>
      </c>
      <c r="E14" s="216">
        <v>18</v>
      </c>
      <c r="F14" s="216">
        <v>14</v>
      </c>
      <c r="G14" s="216">
        <v>18</v>
      </c>
      <c r="H14" s="216">
        <v>18</v>
      </c>
      <c r="I14" s="216">
        <v>20</v>
      </c>
      <c r="J14" s="216">
        <v>16</v>
      </c>
      <c r="K14" s="216">
        <v>16</v>
      </c>
      <c r="L14" s="24">
        <v>10</v>
      </c>
      <c r="M14" s="25">
        <v>176</v>
      </c>
      <c r="N14" s="89" t="s">
        <v>39</v>
      </c>
      <c r="R14" s="25">
        <v>18</v>
      </c>
    </row>
    <row r="15" spans="1:18" s="20" customFormat="1" ht="14.25" customHeight="1" x14ac:dyDescent="0.35">
      <c r="A15" s="26" t="s">
        <v>26</v>
      </c>
      <c r="B15" s="22">
        <v>1</v>
      </c>
      <c r="C15" s="24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/>
      <c r="K15" s="216">
        <v>0</v>
      </c>
      <c r="L15" s="24">
        <v>14</v>
      </c>
      <c r="M15" s="25">
        <v>15</v>
      </c>
      <c r="N15" s="20" t="s">
        <v>272</v>
      </c>
      <c r="R15" s="25">
        <v>4</v>
      </c>
    </row>
    <row r="16" spans="1:18" s="20" customFormat="1" ht="14.25" customHeight="1" x14ac:dyDescent="0.35">
      <c r="A16" s="26" t="s">
        <v>27</v>
      </c>
      <c r="B16" s="22">
        <v>10</v>
      </c>
      <c r="C16" s="24">
        <v>4</v>
      </c>
      <c r="D16" s="216">
        <v>6</v>
      </c>
      <c r="E16" s="216">
        <v>10</v>
      </c>
      <c r="F16" s="216">
        <v>8</v>
      </c>
      <c r="G16" s="216">
        <v>14</v>
      </c>
      <c r="H16" s="216">
        <v>8</v>
      </c>
      <c r="I16" s="216">
        <v>6</v>
      </c>
      <c r="J16" s="216">
        <v>10</v>
      </c>
      <c r="K16" s="216">
        <v>8</v>
      </c>
      <c r="L16" s="24">
        <v>0</v>
      </c>
      <c r="M16" s="25">
        <v>84</v>
      </c>
      <c r="N16" s="20" t="s">
        <v>44</v>
      </c>
      <c r="R16" s="25">
        <v>3</v>
      </c>
    </row>
    <row r="17" spans="1:18" s="20" customFormat="1" ht="14.25" customHeight="1" x14ac:dyDescent="0.35">
      <c r="A17" s="26" t="s">
        <v>28</v>
      </c>
      <c r="B17" s="22">
        <v>12</v>
      </c>
      <c r="C17" s="24">
        <v>12</v>
      </c>
      <c r="D17" s="216">
        <v>14</v>
      </c>
      <c r="E17" s="216">
        <v>16</v>
      </c>
      <c r="F17" s="216">
        <v>18</v>
      </c>
      <c r="G17" s="216">
        <v>16</v>
      </c>
      <c r="H17" s="216">
        <v>10</v>
      </c>
      <c r="I17" s="216">
        <v>16</v>
      </c>
      <c r="J17" s="216">
        <v>18</v>
      </c>
      <c r="K17" s="216">
        <v>18</v>
      </c>
      <c r="L17" s="24">
        <v>16</v>
      </c>
      <c r="M17" s="25">
        <v>166</v>
      </c>
      <c r="N17" s="20" t="s">
        <v>40</v>
      </c>
      <c r="R17" s="25">
        <v>2</v>
      </c>
    </row>
    <row r="18" spans="1:18" s="20" customFormat="1" ht="14.25" customHeight="1" x14ac:dyDescent="0.35">
      <c r="A18" s="27" t="s">
        <v>282</v>
      </c>
      <c r="B18" s="224" t="s">
        <v>293</v>
      </c>
      <c r="C18" s="222">
        <v>18</v>
      </c>
      <c r="D18" s="221">
        <v>20</v>
      </c>
      <c r="E18" s="221">
        <v>14</v>
      </c>
      <c r="F18" s="221">
        <v>12</v>
      </c>
      <c r="G18" s="221">
        <v>12</v>
      </c>
      <c r="H18" s="216">
        <v>14</v>
      </c>
      <c r="I18" s="221">
        <v>8</v>
      </c>
      <c r="J18" s="221">
        <v>6</v>
      </c>
      <c r="K18" s="221">
        <v>10</v>
      </c>
      <c r="L18" s="222">
        <v>12</v>
      </c>
      <c r="M18" s="25">
        <v>144</v>
      </c>
      <c r="N18" s="20" t="s">
        <v>41</v>
      </c>
      <c r="R18" s="25">
        <v>1</v>
      </c>
    </row>
    <row r="19" spans="1:18" x14ac:dyDescent="0.45">
      <c r="H19" s="223"/>
      <c r="J19" s="223"/>
      <c r="P19" s="20"/>
    </row>
    <row r="20" spans="1:18" x14ac:dyDescent="0.45">
      <c r="B20" s="279" t="s">
        <v>32</v>
      </c>
      <c r="C20" s="279"/>
      <c r="D20" s="280" t="s">
        <v>33</v>
      </c>
      <c r="E20" s="280"/>
      <c r="F20" s="280"/>
      <c r="G20" s="280"/>
      <c r="H20" s="280"/>
      <c r="I20" s="280"/>
      <c r="J20" s="280"/>
      <c r="P20" s="20"/>
    </row>
    <row r="21" spans="1:18" ht="7.5" customHeight="1" x14ac:dyDescent="0.45">
      <c r="B21" s="281"/>
      <c r="C21" s="281"/>
      <c r="D21" s="281"/>
      <c r="E21" s="281"/>
      <c r="F21" s="281"/>
      <c r="G21" s="281"/>
      <c r="H21" s="281"/>
      <c r="I21" s="281"/>
      <c r="J21" s="281"/>
      <c r="K21" s="281"/>
      <c r="L21" s="281"/>
    </row>
    <row r="22" spans="1:18" x14ac:dyDescent="0.45">
      <c r="B22" s="283" t="s">
        <v>34</v>
      </c>
      <c r="C22" s="283"/>
      <c r="D22" s="280" t="s">
        <v>35</v>
      </c>
      <c r="E22" s="280"/>
      <c r="F22" s="280"/>
      <c r="G22" s="280"/>
      <c r="H22" s="280"/>
      <c r="I22" s="280"/>
      <c r="J22" s="280"/>
    </row>
    <row r="23" spans="1:18" x14ac:dyDescent="0.45">
      <c r="B23" s="31" t="s">
        <v>37</v>
      </c>
      <c r="C23" s="32" t="s">
        <v>38</v>
      </c>
      <c r="D23" s="32" t="s">
        <v>39</v>
      </c>
      <c r="E23" s="32" t="s">
        <v>40</v>
      </c>
      <c r="F23" s="32" t="s">
        <v>41</v>
      </c>
      <c r="G23" s="32" t="s">
        <v>42</v>
      </c>
      <c r="H23" s="32" t="s">
        <v>43</v>
      </c>
      <c r="I23" s="32" t="s">
        <v>44</v>
      </c>
      <c r="J23" s="32" t="s">
        <v>45</v>
      </c>
      <c r="K23" s="32" t="s">
        <v>46</v>
      </c>
      <c r="L23" s="33" t="s">
        <v>47</v>
      </c>
    </row>
    <row r="24" spans="1:18" x14ac:dyDescent="0.45">
      <c r="B24" s="34" t="s">
        <v>49</v>
      </c>
      <c r="C24" s="35">
        <v>20</v>
      </c>
      <c r="D24" s="35">
        <v>18</v>
      </c>
      <c r="E24" s="35">
        <v>16</v>
      </c>
      <c r="F24" s="35">
        <v>14</v>
      </c>
      <c r="G24" s="35">
        <v>12</v>
      </c>
      <c r="H24" s="35">
        <v>10</v>
      </c>
      <c r="I24" s="35">
        <v>8</v>
      </c>
      <c r="J24" s="35">
        <v>6</v>
      </c>
      <c r="K24" s="35">
        <v>4</v>
      </c>
      <c r="L24" s="36">
        <v>2</v>
      </c>
    </row>
    <row r="25" spans="1:18" ht="11.25" customHeight="1" x14ac:dyDescent="0.45"/>
    <row r="26" spans="1:18" x14ac:dyDescent="0.45">
      <c r="B26" s="284" t="s">
        <v>50</v>
      </c>
      <c r="C26" s="284"/>
      <c r="D26" s="284"/>
      <c r="E26" s="284"/>
      <c r="G26" s="281"/>
      <c r="H26" s="281"/>
      <c r="I26" s="281"/>
    </row>
    <row r="27" spans="1:18" x14ac:dyDescent="0.45">
      <c r="B27" s="285" t="s">
        <v>70</v>
      </c>
      <c r="C27" s="285"/>
      <c r="D27" s="282" t="s">
        <v>56</v>
      </c>
      <c r="E27" s="282"/>
      <c r="G27" s="281"/>
      <c r="H27" s="281"/>
      <c r="I27" s="281"/>
    </row>
    <row r="28" spans="1:18" x14ac:dyDescent="0.45">
      <c r="B28" s="332" t="s">
        <v>7</v>
      </c>
      <c r="C28" s="332"/>
      <c r="D28" s="330" t="s">
        <v>10</v>
      </c>
      <c r="E28" s="330"/>
      <c r="G28" s="281"/>
      <c r="H28" s="281"/>
      <c r="I28" s="281"/>
    </row>
    <row r="29" spans="1:18" x14ac:dyDescent="0.45">
      <c r="B29" s="289" t="s">
        <v>52</v>
      </c>
      <c r="C29" s="289"/>
      <c r="D29" s="290" t="s">
        <v>231</v>
      </c>
      <c r="E29" s="290"/>
      <c r="G29" s="281"/>
      <c r="H29" s="281"/>
      <c r="I29" s="281"/>
    </row>
    <row r="30" spans="1:18" x14ac:dyDescent="0.45">
      <c r="B30" s="291" t="s">
        <v>230</v>
      </c>
      <c r="C30" s="291"/>
      <c r="D30" s="288" t="s">
        <v>51</v>
      </c>
      <c r="E30" s="288"/>
      <c r="G30" s="281"/>
      <c r="H30" s="281"/>
      <c r="I30" s="281"/>
    </row>
    <row r="31" spans="1:18" x14ac:dyDescent="0.45">
      <c r="B31" s="331" t="s">
        <v>12</v>
      </c>
      <c r="C31" s="331"/>
      <c r="D31" s="294" t="s">
        <v>278</v>
      </c>
      <c r="E31" s="294"/>
      <c r="G31" s="281"/>
      <c r="H31" s="281"/>
      <c r="I31" s="281"/>
    </row>
    <row r="38" spans="1:1" x14ac:dyDescent="0.45">
      <c r="A38" t="s">
        <v>57</v>
      </c>
    </row>
    <row r="39" spans="1:1" x14ac:dyDescent="0.45">
      <c r="A39" t="s">
        <v>58</v>
      </c>
    </row>
    <row r="40" spans="1:1" x14ac:dyDescent="0.45">
      <c r="A40" t="s">
        <v>59</v>
      </c>
    </row>
    <row r="41" spans="1:1" x14ac:dyDescent="0.45">
      <c r="A41" t="s">
        <v>60</v>
      </c>
    </row>
    <row r="42" spans="1:1" x14ac:dyDescent="0.45">
      <c r="A42" t="s">
        <v>61</v>
      </c>
    </row>
    <row r="43" spans="1:1" x14ac:dyDescent="0.45">
      <c r="A43" t="s">
        <v>62</v>
      </c>
    </row>
    <row r="44" spans="1:1" x14ac:dyDescent="0.45">
      <c r="A44" t="s">
        <v>63</v>
      </c>
    </row>
    <row r="45" spans="1:1" x14ac:dyDescent="0.45">
      <c r="A45" t="s">
        <v>64</v>
      </c>
    </row>
    <row r="46" spans="1:1" x14ac:dyDescent="0.45">
      <c r="A46" t="s">
        <v>65</v>
      </c>
    </row>
    <row r="47" spans="1:1" x14ac:dyDescent="0.45">
      <c r="A47" t="s">
        <v>66</v>
      </c>
    </row>
    <row r="48" spans="1:1" x14ac:dyDescent="0.45">
      <c r="A48" t="s">
        <v>67</v>
      </c>
    </row>
    <row r="49" spans="1:1" x14ac:dyDescent="0.45">
      <c r="A49" t="s">
        <v>68</v>
      </c>
    </row>
    <row r="50" spans="1:1" x14ac:dyDescent="0.45">
      <c r="A50" t="s">
        <v>69</v>
      </c>
    </row>
  </sheetData>
  <mergeCells count="19">
    <mergeCell ref="B22:C22"/>
    <mergeCell ref="D22:J22"/>
    <mergeCell ref="B26:E26"/>
    <mergeCell ref="G26:I31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A1:L1"/>
    <mergeCell ref="B3:K3"/>
    <mergeCell ref="B20:C20"/>
    <mergeCell ref="D20:J20"/>
    <mergeCell ref="B21:L21"/>
  </mergeCells>
  <pageMargins left="0.39374999999999999" right="0.27569444444444402" top="0.31527777777777799" bottom="0.31527777777777799" header="0.51180555555555496" footer="0.51180555555555496"/>
  <pageSetup paperSize="9" scale="95" firstPageNumber="0" orientation="landscape" horizontalDpi="300" verticalDpi="30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C000"/>
  </sheetPr>
  <dimension ref="A1:Q53"/>
  <sheetViews>
    <sheetView zoomScaleNormal="100" workbookViewId="0">
      <selection activeCell="I18" activeCellId="1" sqref="E6:E19 I18"/>
    </sheetView>
  </sheetViews>
  <sheetFormatPr defaultColWidth="8.53125" defaultRowHeight="14.25" x14ac:dyDescent="0.45"/>
  <cols>
    <col min="1" max="1" width="23" customWidth="1"/>
    <col min="2" max="11" width="10.1328125" customWidth="1"/>
  </cols>
  <sheetData>
    <row r="1" spans="1:17" s="4" customFormat="1" ht="46.5" x14ac:dyDescent="1.4">
      <c r="A1" s="277" t="s">
        <v>294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</row>
    <row r="2" spans="1:17" ht="9" customHeight="1" x14ac:dyDescent="0.45"/>
    <row r="3" spans="1:17" s="5" customFormat="1" ht="21" customHeight="1" x14ac:dyDescent="0.55000000000000004">
      <c r="A3" s="5" t="s">
        <v>4</v>
      </c>
      <c r="B3" s="296" t="s">
        <v>5</v>
      </c>
      <c r="C3" s="296"/>
      <c r="D3" s="296"/>
      <c r="E3" s="296"/>
      <c r="F3" s="296"/>
      <c r="G3" s="296"/>
      <c r="H3" s="296"/>
      <c r="I3" s="296"/>
      <c r="J3" s="296"/>
      <c r="K3" s="296"/>
      <c r="L3" s="6"/>
      <c r="M3" s="6"/>
      <c r="N3" s="6"/>
      <c r="O3" s="6"/>
      <c r="P3" s="6"/>
    </row>
    <row r="4" spans="1:17" s="20" customFormat="1" ht="14.25" customHeight="1" x14ac:dyDescent="0.4">
      <c r="A4" s="7"/>
      <c r="B4" s="8" t="s">
        <v>6</v>
      </c>
      <c r="C4" s="225" t="s">
        <v>7</v>
      </c>
      <c r="D4" s="10" t="s">
        <v>8</v>
      </c>
      <c r="E4" s="14" t="s">
        <v>12</v>
      </c>
      <c r="F4" s="11" t="s">
        <v>289</v>
      </c>
      <c r="G4" s="13" t="s">
        <v>11</v>
      </c>
      <c r="H4" s="12" t="s">
        <v>10</v>
      </c>
      <c r="I4" s="16" t="s">
        <v>290</v>
      </c>
      <c r="J4" s="210" t="s">
        <v>13</v>
      </c>
      <c r="K4" s="18" t="s">
        <v>269</v>
      </c>
      <c r="L4" s="19" t="s">
        <v>17</v>
      </c>
    </row>
    <row r="5" spans="1:17" s="20" customFormat="1" ht="14.25" customHeight="1" x14ac:dyDescent="0.35">
      <c r="A5" s="21" t="s">
        <v>280</v>
      </c>
      <c r="B5" s="226">
        <v>0</v>
      </c>
      <c r="C5" s="227">
        <v>0</v>
      </c>
      <c r="D5" s="228">
        <v>0</v>
      </c>
      <c r="E5" s="227">
        <v>0</v>
      </c>
      <c r="F5" s="227">
        <v>0</v>
      </c>
      <c r="G5" s="227">
        <v>0</v>
      </c>
      <c r="H5" s="227">
        <v>0</v>
      </c>
      <c r="I5" s="125">
        <v>1</v>
      </c>
      <c r="J5" s="183">
        <v>0</v>
      </c>
      <c r="K5" s="229">
        <v>4</v>
      </c>
      <c r="L5" s="25">
        <f t="shared" ref="L5:L21" si="0">SUM(B5:K5)</f>
        <v>5</v>
      </c>
      <c r="M5" s="20" t="s">
        <v>275</v>
      </c>
      <c r="P5" s="20">
        <v>1</v>
      </c>
      <c r="Q5" s="25">
        <v>194</v>
      </c>
    </row>
    <row r="6" spans="1:17" s="20" customFormat="1" ht="14.25" customHeight="1" x14ac:dyDescent="0.35">
      <c r="A6" s="21" t="s">
        <v>18</v>
      </c>
      <c r="B6" s="123">
        <v>2</v>
      </c>
      <c r="C6" s="125">
        <v>0</v>
      </c>
      <c r="D6" s="125">
        <v>0</v>
      </c>
      <c r="E6" s="125">
        <v>0</v>
      </c>
      <c r="F6" s="125">
        <v>0</v>
      </c>
      <c r="G6" s="125">
        <v>0</v>
      </c>
      <c r="H6" s="125">
        <v>0</v>
      </c>
      <c r="I6" s="125">
        <v>0</v>
      </c>
      <c r="J6" s="125">
        <v>0</v>
      </c>
      <c r="K6" s="230">
        <v>0</v>
      </c>
      <c r="L6" s="25">
        <f t="shared" si="0"/>
        <v>2</v>
      </c>
      <c r="M6" s="20" t="s">
        <v>295</v>
      </c>
      <c r="P6" s="20">
        <v>2</v>
      </c>
      <c r="Q6" s="25">
        <v>168</v>
      </c>
    </row>
    <row r="7" spans="1:17" s="20" customFormat="1" ht="14.25" customHeight="1" x14ac:dyDescent="0.35">
      <c r="A7" s="21" t="s">
        <v>281</v>
      </c>
      <c r="B7" s="123">
        <v>8</v>
      </c>
      <c r="C7" s="125">
        <v>6</v>
      </c>
      <c r="D7" s="125">
        <v>4</v>
      </c>
      <c r="E7" s="125">
        <v>4</v>
      </c>
      <c r="F7" s="125">
        <v>4</v>
      </c>
      <c r="G7" s="125">
        <v>6</v>
      </c>
      <c r="H7" s="125">
        <v>6</v>
      </c>
      <c r="I7" s="125">
        <v>2</v>
      </c>
      <c r="J7" s="125">
        <v>2</v>
      </c>
      <c r="K7" s="230">
        <v>2</v>
      </c>
      <c r="L7" s="25">
        <f t="shared" si="0"/>
        <v>44</v>
      </c>
      <c r="M7" s="20" t="s">
        <v>46</v>
      </c>
      <c r="P7" s="20">
        <v>3</v>
      </c>
      <c r="Q7" s="25">
        <v>152</v>
      </c>
    </row>
    <row r="8" spans="1:17" s="20" customFormat="1" ht="14.25" customHeight="1" x14ac:dyDescent="0.35">
      <c r="A8" s="21" t="s">
        <v>271</v>
      </c>
      <c r="B8" s="123">
        <v>20</v>
      </c>
      <c r="C8" s="125">
        <v>20</v>
      </c>
      <c r="D8" s="125">
        <v>18</v>
      </c>
      <c r="E8" s="125">
        <v>18</v>
      </c>
      <c r="F8" s="125">
        <v>20</v>
      </c>
      <c r="G8" s="125">
        <v>18</v>
      </c>
      <c r="H8" s="125">
        <v>20</v>
      </c>
      <c r="I8" s="125">
        <v>20</v>
      </c>
      <c r="J8" s="125">
        <v>20</v>
      </c>
      <c r="K8" s="230">
        <v>20</v>
      </c>
      <c r="L8" s="25">
        <f t="shared" si="0"/>
        <v>194</v>
      </c>
      <c r="M8" s="20" t="s">
        <v>38</v>
      </c>
      <c r="P8" s="20">
        <v>4</v>
      </c>
      <c r="Q8" s="25">
        <v>130</v>
      </c>
    </row>
    <row r="9" spans="1:17" s="20" customFormat="1" ht="14.25" hidden="1" customHeight="1" x14ac:dyDescent="0.35">
      <c r="A9" s="21" t="s">
        <v>296</v>
      </c>
      <c r="B9" s="123">
        <v>0</v>
      </c>
      <c r="C9" s="125">
        <v>0</v>
      </c>
      <c r="D9" s="125">
        <v>0</v>
      </c>
      <c r="E9" s="125">
        <v>0</v>
      </c>
      <c r="F9" s="125">
        <v>0</v>
      </c>
      <c r="G9" s="125">
        <v>0</v>
      </c>
      <c r="H9" s="125">
        <v>0</v>
      </c>
      <c r="I9" s="125">
        <v>0</v>
      </c>
      <c r="J9" s="125">
        <v>0</v>
      </c>
      <c r="K9" s="230">
        <v>0</v>
      </c>
      <c r="L9" s="25">
        <f t="shared" si="0"/>
        <v>0</v>
      </c>
      <c r="P9" s="20">
        <v>5</v>
      </c>
      <c r="Q9" s="25">
        <v>126</v>
      </c>
    </row>
    <row r="10" spans="1:17" s="20" customFormat="1" ht="14.25" hidden="1" customHeight="1" x14ac:dyDescent="0.35">
      <c r="A10" s="21" t="s">
        <v>297</v>
      </c>
      <c r="B10" s="123">
        <v>0</v>
      </c>
      <c r="C10" s="125">
        <v>0</v>
      </c>
      <c r="D10" s="125">
        <v>0</v>
      </c>
      <c r="E10" s="125">
        <v>0</v>
      </c>
      <c r="F10" s="125">
        <v>0</v>
      </c>
      <c r="G10" s="125">
        <v>0</v>
      </c>
      <c r="H10" s="125">
        <v>0</v>
      </c>
      <c r="I10" s="125">
        <v>0</v>
      </c>
      <c r="J10" s="125">
        <v>0</v>
      </c>
      <c r="K10" s="230">
        <v>0</v>
      </c>
      <c r="L10" s="25">
        <f t="shared" si="0"/>
        <v>0</v>
      </c>
      <c r="P10" s="20">
        <v>6</v>
      </c>
      <c r="Q10" s="25">
        <v>120</v>
      </c>
    </row>
    <row r="11" spans="1:17" s="20" customFormat="1" ht="14.25" hidden="1" customHeight="1" x14ac:dyDescent="0.35">
      <c r="A11" s="21" t="s">
        <v>298</v>
      </c>
      <c r="B11" s="123">
        <v>0</v>
      </c>
      <c r="C11" s="125">
        <v>0</v>
      </c>
      <c r="D11" s="125">
        <v>0</v>
      </c>
      <c r="E11" s="125">
        <v>0</v>
      </c>
      <c r="F11" s="125">
        <v>0</v>
      </c>
      <c r="G11" s="125">
        <v>0</v>
      </c>
      <c r="H11" s="125">
        <v>0</v>
      </c>
      <c r="I11" s="125">
        <v>0</v>
      </c>
      <c r="J11" s="125">
        <v>0</v>
      </c>
      <c r="K11" s="230">
        <v>0</v>
      </c>
      <c r="L11" s="25">
        <f t="shared" si="0"/>
        <v>0</v>
      </c>
      <c r="Q11" s="25">
        <v>0</v>
      </c>
    </row>
    <row r="12" spans="1:17" s="20" customFormat="1" ht="14.25" customHeight="1" x14ac:dyDescent="0.35">
      <c r="A12" s="21" t="s">
        <v>20</v>
      </c>
      <c r="B12" s="123">
        <v>6</v>
      </c>
      <c r="C12" s="125">
        <v>4</v>
      </c>
      <c r="D12" s="125">
        <v>2</v>
      </c>
      <c r="E12" s="125">
        <v>2</v>
      </c>
      <c r="F12" s="125">
        <v>8</v>
      </c>
      <c r="G12" s="125">
        <v>0</v>
      </c>
      <c r="H12" s="125">
        <v>4</v>
      </c>
      <c r="I12" s="125">
        <v>4</v>
      </c>
      <c r="J12" s="125">
        <v>6</v>
      </c>
      <c r="K12" s="230">
        <v>1</v>
      </c>
      <c r="L12" s="25">
        <f t="shared" si="0"/>
        <v>37</v>
      </c>
      <c r="M12" s="20" t="s">
        <v>47</v>
      </c>
      <c r="P12" s="20">
        <v>7</v>
      </c>
      <c r="Q12" s="25">
        <v>70</v>
      </c>
    </row>
    <row r="13" spans="1:17" s="20" customFormat="1" ht="14.25" customHeight="1" x14ac:dyDescent="0.35">
      <c r="A13" s="21" t="s">
        <v>21</v>
      </c>
      <c r="B13" s="123">
        <v>14</v>
      </c>
      <c r="C13" s="125">
        <v>12</v>
      </c>
      <c r="D13" s="125">
        <v>10</v>
      </c>
      <c r="E13" s="125">
        <v>14</v>
      </c>
      <c r="F13" s="125">
        <v>10</v>
      </c>
      <c r="G13" s="125">
        <v>12</v>
      </c>
      <c r="H13" s="125">
        <v>12</v>
      </c>
      <c r="I13" s="125">
        <v>14</v>
      </c>
      <c r="J13" s="125">
        <v>14</v>
      </c>
      <c r="K13" s="230">
        <v>18</v>
      </c>
      <c r="L13" s="25">
        <f t="shared" si="0"/>
        <v>130</v>
      </c>
      <c r="M13" s="20" t="s">
        <v>41</v>
      </c>
      <c r="P13" s="20">
        <v>8</v>
      </c>
      <c r="Q13" s="25">
        <v>52</v>
      </c>
    </row>
    <row r="14" spans="1:17" s="20" customFormat="1" ht="15" customHeight="1" x14ac:dyDescent="0.35">
      <c r="A14" s="21" t="s">
        <v>273</v>
      </c>
      <c r="B14" s="123">
        <v>12</v>
      </c>
      <c r="C14" s="230">
        <v>10</v>
      </c>
      <c r="D14" s="125">
        <v>6</v>
      </c>
      <c r="E14" s="125">
        <v>8</v>
      </c>
      <c r="F14" s="125">
        <v>12</v>
      </c>
      <c r="G14" s="125">
        <v>4</v>
      </c>
      <c r="H14" s="125">
        <v>0</v>
      </c>
      <c r="I14" s="125">
        <v>8</v>
      </c>
      <c r="J14" s="125">
        <v>4</v>
      </c>
      <c r="K14" s="230">
        <v>6</v>
      </c>
      <c r="L14" s="25">
        <f t="shared" si="0"/>
        <v>70</v>
      </c>
      <c r="M14" s="20" t="s">
        <v>44</v>
      </c>
      <c r="P14" s="20">
        <v>9</v>
      </c>
      <c r="Q14" s="25">
        <v>44</v>
      </c>
    </row>
    <row r="15" spans="1:17" s="20" customFormat="1" ht="14.25" customHeight="1" x14ac:dyDescent="0.35">
      <c r="A15" s="21" t="s">
        <v>274</v>
      </c>
      <c r="B15" s="123">
        <v>16</v>
      </c>
      <c r="C15" s="230">
        <v>14</v>
      </c>
      <c r="D15" s="125">
        <v>12</v>
      </c>
      <c r="E15" s="125">
        <v>10</v>
      </c>
      <c r="F15" s="125">
        <v>6</v>
      </c>
      <c r="G15" s="125">
        <v>16</v>
      </c>
      <c r="H15" s="125">
        <v>14</v>
      </c>
      <c r="I15" s="125">
        <v>10</v>
      </c>
      <c r="J15" s="125">
        <v>12</v>
      </c>
      <c r="K15" s="230">
        <v>10</v>
      </c>
      <c r="L15" s="25">
        <f t="shared" si="0"/>
        <v>120</v>
      </c>
      <c r="M15" s="20" t="s">
        <v>43</v>
      </c>
      <c r="P15" s="20">
        <v>10</v>
      </c>
      <c r="Q15" s="25">
        <v>37</v>
      </c>
    </row>
    <row r="16" spans="1:17" s="20" customFormat="1" ht="14.25" hidden="1" customHeight="1" x14ac:dyDescent="0.35">
      <c r="A16" s="21" t="s">
        <v>25</v>
      </c>
      <c r="B16" s="123">
        <v>0</v>
      </c>
      <c r="C16" s="230">
        <v>0</v>
      </c>
      <c r="D16" s="125">
        <v>0</v>
      </c>
      <c r="E16" s="125">
        <v>0</v>
      </c>
      <c r="F16" s="125">
        <v>0</v>
      </c>
      <c r="G16" s="125">
        <v>0</v>
      </c>
      <c r="H16" s="125">
        <v>0</v>
      </c>
      <c r="I16" s="125">
        <v>0</v>
      </c>
      <c r="J16" s="125">
        <v>0</v>
      </c>
      <c r="K16" s="230">
        <v>0</v>
      </c>
      <c r="L16" s="25">
        <f t="shared" si="0"/>
        <v>0</v>
      </c>
      <c r="P16" s="20">
        <v>11</v>
      </c>
      <c r="Q16" s="25">
        <v>14</v>
      </c>
    </row>
    <row r="17" spans="1:17" s="20" customFormat="1" ht="14.25" customHeight="1" x14ac:dyDescent="0.35">
      <c r="A17" s="26" t="s">
        <v>2</v>
      </c>
      <c r="B17" s="123">
        <v>16</v>
      </c>
      <c r="C17" s="230">
        <v>16</v>
      </c>
      <c r="D17" s="125">
        <v>16</v>
      </c>
      <c r="E17" s="125">
        <v>20</v>
      </c>
      <c r="F17" s="125">
        <v>18</v>
      </c>
      <c r="G17" s="125">
        <v>20</v>
      </c>
      <c r="H17" s="125">
        <v>16</v>
      </c>
      <c r="I17" s="125">
        <v>12</v>
      </c>
      <c r="J17" s="125">
        <v>18</v>
      </c>
      <c r="K17" s="230">
        <v>16</v>
      </c>
      <c r="L17" s="25">
        <f t="shared" si="0"/>
        <v>168</v>
      </c>
      <c r="M17" s="20" t="s">
        <v>185</v>
      </c>
      <c r="Q17" s="25">
        <v>5</v>
      </c>
    </row>
    <row r="18" spans="1:17" s="20" customFormat="1" ht="14.25" customHeight="1" x14ac:dyDescent="0.35">
      <c r="A18" s="26" t="s">
        <v>26</v>
      </c>
      <c r="B18" s="123">
        <v>0</v>
      </c>
      <c r="C18" s="230">
        <v>0</v>
      </c>
      <c r="D18" s="125">
        <v>0</v>
      </c>
      <c r="E18" s="125">
        <v>0</v>
      </c>
      <c r="F18" s="125">
        <v>0</v>
      </c>
      <c r="G18" s="125">
        <v>0</v>
      </c>
      <c r="H18" s="125">
        <v>0</v>
      </c>
      <c r="I18" s="125">
        <v>0</v>
      </c>
      <c r="J18" s="125">
        <v>0</v>
      </c>
      <c r="K18" s="230">
        <v>14</v>
      </c>
      <c r="L18" s="25">
        <f t="shared" si="0"/>
        <v>14</v>
      </c>
      <c r="M18" s="20" t="s">
        <v>272</v>
      </c>
      <c r="Q18" s="25">
        <v>2</v>
      </c>
    </row>
    <row r="19" spans="1:17" s="20" customFormat="1" ht="14.25" customHeight="1" x14ac:dyDescent="0.35">
      <c r="A19" s="26" t="s">
        <v>27</v>
      </c>
      <c r="B19" s="123">
        <v>4</v>
      </c>
      <c r="C19" s="230">
        <v>2</v>
      </c>
      <c r="D19" s="125">
        <v>8</v>
      </c>
      <c r="E19" s="125">
        <v>6</v>
      </c>
      <c r="F19" s="125">
        <v>2</v>
      </c>
      <c r="G19" s="125">
        <v>8</v>
      </c>
      <c r="H19" s="125">
        <v>8</v>
      </c>
      <c r="I19" s="125">
        <v>6</v>
      </c>
      <c r="J19" s="125">
        <v>8</v>
      </c>
      <c r="K19" s="230">
        <v>0</v>
      </c>
      <c r="L19" s="25">
        <f t="shared" si="0"/>
        <v>52</v>
      </c>
      <c r="M19" s="20" t="s">
        <v>45</v>
      </c>
      <c r="Q19" s="25">
        <v>0</v>
      </c>
    </row>
    <row r="20" spans="1:17" s="20" customFormat="1" ht="14.25" customHeight="1" x14ac:dyDescent="0.35">
      <c r="A20" s="26" t="s">
        <v>28</v>
      </c>
      <c r="B20" s="123">
        <v>10</v>
      </c>
      <c r="C20" s="230">
        <v>8</v>
      </c>
      <c r="D20" s="125">
        <v>14</v>
      </c>
      <c r="E20" s="125">
        <v>12</v>
      </c>
      <c r="F20" s="125">
        <v>16</v>
      </c>
      <c r="G20" s="125">
        <v>14</v>
      </c>
      <c r="H20" s="125">
        <v>10</v>
      </c>
      <c r="I20" s="125">
        <v>18</v>
      </c>
      <c r="J20" s="125">
        <v>16</v>
      </c>
      <c r="K20" s="230">
        <v>8</v>
      </c>
      <c r="L20" s="25">
        <f t="shared" si="0"/>
        <v>126</v>
      </c>
      <c r="M20" s="20" t="s">
        <v>42</v>
      </c>
      <c r="Q20" s="25">
        <v>0</v>
      </c>
    </row>
    <row r="21" spans="1:17" s="20" customFormat="1" ht="14.25" customHeight="1" x14ac:dyDescent="0.35">
      <c r="A21" s="27" t="s">
        <v>282</v>
      </c>
      <c r="B21" s="231">
        <v>18</v>
      </c>
      <c r="C21" s="232">
        <v>18</v>
      </c>
      <c r="D21" s="233">
        <v>20</v>
      </c>
      <c r="E21" s="233">
        <v>16</v>
      </c>
      <c r="F21" s="233">
        <v>14</v>
      </c>
      <c r="G21" s="233">
        <v>10</v>
      </c>
      <c r="H21" s="125">
        <v>18</v>
      </c>
      <c r="I21" s="233">
        <v>16</v>
      </c>
      <c r="J21" s="233">
        <v>10</v>
      </c>
      <c r="K21" s="232">
        <v>12</v>
      </c>
      <c r="L21" s="25">
        <f t="shared" si="0"/>
        <v>152</v>
      </c>
      <c r="M21" s="20" t="s">
        <v>40</v>
      </c>
      <c r="Q21" s="25">
        <v>0</v>
      </c>
    </row>
    <row r="22" spans="1:17" x14ac:dyDescent="0.45">
      <c r="H22" s="223"/>
      <c r="J22" s="223"/>
      <c r="P22" s="20"/>
    </row>
    <row r="23" spans="1:17" x14ac:dyDescent="0.45">
      <c r="B23" s="279" t="s">
        <v>32</v>
      </c>
      <c r="C23" s="279"/>
      <c r="D23" s="280" t="s">
        <v>33</v>
      </c>
      <c r="E23" s="280"/>
      <c r="F23" s="280"/>
      <c r="G23" s="280"/>
      <c r="H23" s="280"/>
      <c r="I23" s="280"/>
      <c r="J23" s="280"/>
      <c r="P23" s="20"/>
    </row>
    <row r="24" spans="1:17" ht="7.5" customHeight="1" x14ac:dyDescent="0.45">
      <c r="B24" s="281"/>
      <c r="C24" s="281"/>
      <c r="D24" s="281"/>
      <c r="E24" s="281"/>
      <c r="F24" s="281"/>
      <c r="G24" s="281"/>
      <c r="H24" s="281"/>
      <c r="I24" s="281"/>
      <c r="J24" s="281"/>
      <c r="K24" s="281"/>
      <c r="L24" s="281"/>
    </row>
    <row r="25" spans="1:17" x14ac:dyDescent="0.45">
      <c r="B25" s="283" t="s">
        <v>34</v>
      </c>
      <c r="C25" s="283"/>
      <c r="D25" s="280" t="s">
        <v>35</v>
      </c>
      <c r="E25" s="280"/>
      <c r="F25" s="280"/>
      <c r="G25" s="280"/>
      <c r="H25" s="280"/>
      <c r="I25" s="280"/>
      <c r="J25" s="280"/>
    </row>
    <row r="26" spans="1:17" x14ac:dyDescent="0.45">
      <c r="B26" s="31" t="s">
        <v>37</v>
      </c>
      <c r="C26" s="32" t="s">
        <v>38</v>
      </c>
      <c r="D26" s="32" t="s">
        <v>39</v>
      </c>
      <c r="E26" s="32" t="s">
        <v>40</v>
      </c>
      <c r="F26" s="32" t="s">
        <v>41</v>
      </c>
      <c r="G26" s="32" t="s">
        <v>42</v>
      </c>
      <c r="H26" s="32" t="s">
        <v>43</v>
      </c>
      <c r="I26" s="32" t="s">
        <v>44</v>
      </c>
      <c r="J26" s="32" t="s">
        <v>45</v>
      </c>
      <c r="K26" s="32" t="s">
        <v>46</v>
      </c>
      <c r="L26" s="33" t="s">
        <v>47</v>
      </c>
    </row>
    <row r="27" spans="1:17" x14ac:dyDescent="0.45">
      <c r="B27" s="34" t="s">
        <v>49</v>
      </c>
      <c r="C27" s="35">
        <v>20</v>
      </c>
      <c r="D27" s="35">
        <v>18</v>
      </c>
      <c r="E27" s="35">
        <v>16</v>
      </c>
      <c r="F27" s="35">
        <v>14</v>
      </c>
      <c r="G27" s="35">
        <v>12</v>
      </c>
      <c r="H27" s="35">
        <v>10</v>
      </c>
      <c r="I27" s="35">
        <v>8</v>
      </c>
      <c r="J27" s="35">
        <v>6</v>
      </c>
      <c r="K27" s="35">
        <v>4</v>
      </c>
      <c r="L27" s="36">
        <v>2</v>
      </c>
    </row>
    <row r="28" spans="1:17" ht="11.25" customHeight="1" x14ac:dyDescent="0.45"/>
    <row r="29" spans="1:17" x14ac:dyDescent="0.45">
      <c r="B29" s="284" t="s">
        <v>50</v>
      </c>
      <c r="C29" s="284"/>
      <c r="D29" s="284"/>
      <c r="E29" s="284"/>
      <c r="G29" s="281"/>
      <c r="H29" s="281"/>
      <c r="I29" s="281"/>
    </row>
    <row r="30" spans="1:17" x14ac:dyDescent="0.45">
      <c r="B30" s="285" t="s">
        <v>70</v>
      </c>
      <c r="C30" s="285"/>
      <c r="D30" s="282" t="s">
        <v>56</v>
      </c>
      <c r="E30" s="282"/>
      <c r="G30" s="281"/>
      <c r="H30" s="281"/>
      <c r="I30" s="281"/>
    </row>
    <row r="31" spans="1:17" x14ac:dyDescent="0.45">
      <c r="B31" s="332" t="s">
        <v>7</v>
      </c>
      <c r="C31" s="332"/>
      <c r="D31" s="330" t="s">
        <v>10</v>
      </c>
      <c r="E31" s="330"/>
      <c r="G31" s="281"/>
      <c r="H31" s="281"/>
      <c r="I31" s="281"/>
    </row>
    <row r="32" spans="1:17" x14ac:dyDescent="0.45">
      <c r="B32" s="289" t="s">
        <v>52</v>
      </c>
      <c r="C32" s="289"/>
      <c r="D32" s="290" t="s">
        <v>231</v>
      </c>
      <c r="E32" s="290"/>
      <c r="G32" s="281"/>
      <c r="H32" s="281"/>
      <c r="I32" s="281"/>
    </row>
    <row r="33" spans="1:9" x14ac:dyDescent="0.45">
      <c r="B33" s="291" t="s">
        <v>230</v>
      </c>
      <c r="C33" s="291"/>
      <c r="D33" s="288" t="s">
        <v>51</v>
      </c>
      <c r="E33" s="288"/>
      <c r="G33" s="281"/>
      <c r="H33" s="281"/>
      <c r="I33" s="281"/>
    </row>
    <row r="34" spans="1:9" x14ac:dyDescent="0.45">
      <c r="B34" s="331" t="s">
        <v>12</v>
      </c>
      <c r="C34" s="331"/>
      <c r="D34" s="294" t="s">
        <v>278</v>
      </c>
      <c r="E34" s="294"/>
      <c r="G34" s="281"/>
      <c r="H34" s="281"/>
      <c r="I34" s="281"/>
    </row>
    <row r="41" spans="1:9" x14ac:dyDescent="0.45">
      <c r="A41" t="s">
        <v>57</v>
      </c>
    </row>
    <row r="42" spans="1:9" x14ac:dyDescent="0.45">
      <c r="A42" t="s">
        <v>58</v>
      </c>
    </row>
    <row r="43" spans="1:9" x14ac:dyDescent="0.45">
      <c r="A43" t="s">
        <v>59</v>
      </c>
    </row>
    <row r="44" spans="1:9" x14ac:dyDescent="0.45">
      <c r="A44" t="s">
        <v>60</v>
      </c>
    </row>
    <row r="45" spans="1:9" x14ac:dyDescent="0.45">
      <c r="A45" t="s">
        <v>61</v>
      </c>
    </row>
    <row r="46" spans="1:9" x14ac:dyDescent="0.45">
      <c r="A46" t="s">
        <v>62</v>
      </c>
    </row>
    <row r="47" spans="1:9" x14ac:dyDescent="0.45">
      <c r="A47" t="s">
        <v>63</v>
      </c>
    </row>
    <row r="48" spans="1:9" x14ac:dyDescent="0.45">
      <c r="A48" t="s">
        <v>64</v>
      </c>
    </row>
    <row r="49" spans="1:1" x14ac:dyDescent="0.45">
      <c r="A49" t="s">
        <v>65</v>
      </c>
    </row>
    <row r="50" spans="1:1" x14ac:dyDescent="0.45">
      <c r="A50" t="s">
        <v>66</v>
      </c>
    </row>
    <row r="51" spans="1:1" x14ac:dyDescent="0.45">
      <c r="A51" t="s">
        <v>67</v>
      </c>
    </row>
    <row r="52" spans="1:1" x14ac:dyDescent="0.45">
      <c r="A52" t="s">
        <v>68</v>
      </c>
    </row>
    <row r="53" spans="1:1" x14ac:dyDescent="0.45">
      <c r="A53" t="s">
        <v>69</v>
      </c>
    </row>
  </sheetData>
  <mergeCells count="19">
    <mergeCell ref="B25:C25"/>
    <mergeCell ref="D25:J25"/>
    <mergeCell ref="B29:E29"/>
    <mergeCell ref="G29:I34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A1:L1"/>
    <mergeCell ref="B3:K3"/>
    <mergeCell ref="B23:C23"/>
    <mergeCell ref="D23:J23"/>
    <mergeCell ref="B24:L24"/>
  </mergeCells>
  <pageMargins left="0.39374999999999999" right="0.27569444444444402" top="0.31527777777777799" bottom="0.31527777777777799" header="0.51180555555555496" footer="0.51180555555555496"/>
  <pageSetup paperSize="9" scale="95" firstPageNumber="0" orientation="landscape" horizontalDpi="300" verticalDpi="30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C000"/>
  </sheetPr>
  <dimension ref="A1:S53"/>
  <sheetViews>
    <sheetView zoomScaleNormal="100" workbookViewId="0">
      <selection activeCell="O34" activeCellId="1" sqref="E6:E19 O34"/>
    </sheetView>
  </sheetViews>
  <sheetFormatPr defaultColWidth="8.53125" defaultRowHeight="14.25" x14ac:dyDescent="0.45"/>
  <cols>
    <col min="1" max="1" width="23" customWidth="1"/>
    <col min="2" max="11" width="10.1328125" customWidth="1"/>
  </cols>
  <sheetData>
    <row r="1" spans="1:19" s="4" customFormat="1" ht="46.5" x14ac:dyDescent="1.4">
      <c r="A1" s="277" t="s">
        <v>299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</row>
    <row r="2" spans="1:19" ht="9" customHeight="1" x14ac:dyDescent="0.45"/>
    <row r="3" spans="1:19" s="5" customFormat="1" ht="21" customHeight="1" x14ac:dyDescent="0.55000000000000004">
      <c r="A3" s="5" t="s">
        <v>4</v>
      </c>
      <c r="B3" s="296" t="s">
        <v>5</v>
      </c>
      <c r="C3" s="296"/>
      <c r="D3" s="296"/>
      <c r="E3" s="296"/>
      <c r="F3" s="296"/>
      <c r="G3" s="296"/>
      <c r="H3" s="296"/>
      <c r="I3" s="296"/>
      <c r="J3" s="296"/>
      <c r="K3" s="296"/>
      <c r="L3" s="6"/>
      <c r="M3" s="6"/>
      <c r="N3" s="6"/>
      <c r="O3" s="6"/>
      <c r="P3" s="6"/>
    </row>
    <row r="4" spans="1:19" s="20" customFormat="1" ht="14.25" customHeight="1" x14ac:dyDescent="0.4">
      <c r="A4" s="7"/>
      <c r="B4" s="8" t="s">
        <v>6</v>
      </c>
      <c r="C4" s="225" t="s">
        <v>7</v>
      </c>
      <c r="D4" s="10" t="s">
        <v>8</v>
      </c>
      <c r="E4" s="11" t="s">
        <v>289</v>
      </c>
      <c r="F4" s="14" t="s">
        <v>12</v>
      </c>
      <c r="G4" s="13" t="s">
        <v>11</v>
      </c>
      <c r="H4" s="12" t="s">
        <v>10</v>
      </c>
      <c r="I4" s="210" t="s">
        <v>13</v>
      </c>
      <c r="J4" s="16" t="s">
        <v>300</v>
      </c>
      <c r="K4" s="18" t="s">
        <v>269</v>
      </c>
      <c r="L4" s="19" t="s">
        <v>17</v>
      </c>
    </row>
    <row r="5" spans="1:19" s="20" customFormat="1" ht="14.25" customHeight="1" x14ac:dyDescent="0.35">
      <c r="A5" s="21" t="s">
        <v>280</v>
      </c>
      <c r="B5" s="226">
        <v>4</v>
      </c>
      <c r="C5" s="227">
        <v>4</v>
      </c>
      <c r="D5" s="228">
        <v>0</v>
      </c>
      <c r="E5" s="227">
        <v>0</v>
      </c>
      <c r="F5" s="227">
        <v>0</v>
      </c>
      <c r="G5" s="227">
        <v>0</v>
      </c>
      <c r="H5" s="227">
        <v>0</v>
      </c>
      <c r="I5" s="183">
        <v>0</v>
      </c>
      <c r="J5" s="227"/>
      <c r="K5" s="229">
        <v>1</v>
      </c>
      <c r="L5" s="25">
        <f t="shared" ref="L5:L21" si="0">SUM(B5:K5)</f>
        <v>9</v>
      </c>
      <c r="M5" s="20" t="s">
        <v>301</v>
      </c>
      <c r="P5" s="20">
        <v>1</v>
      </c>
      <c r="Q5" s="25">
        <v>166</v>
      </c>
      <c r="S5" s="20">
        <v>110</v>
      </c>
    </row>
    <row r="6" spans="1:19" s="20" customFormat="1" ht="14.25" customHeight="1" x14ac:dyDescent="0.35">
      <c r="A6" s="21" t="s">
        <v>18</v>
      </c>
      <c r="B6" s="123">
        <v>12</v>
      </c>
      <c r="C6" s="125">
        <v>0</v>
      </c>
      <c r="D6" s="125">
        <v>0</v>
      </c>
      <c r="E6" s="125">
        <v>0</v>
      </c>
      <c r="F6" s="125">
        <v>0</v>
      </c>
      <c r="G6" s="125">
        <v>0</v>
      </c>
      <c r="H6" s="125">
        <v>0</v>
      </c>
      <c r="I6" s="125">
        <v>0</v>
      </c>
      <c r="J6" s="125"/>
      <c r="K6" s="230">
        <v>6</v>
      </c>
      <c r="L6" s="25">
        <f t="shared" si="0"/>
        <v>18</v>
      </c>
      <c r="M6" s="20" t="s">
        <v>302</v>
      </c>
      <c r="P6" s="20">
        <v>2</v>
      </c>
      <c r="Q6" s="25">
        <v>158</v>
      </c>
      <c r="S6" s="20">
        <v>104</v>
      </c>
    </row>
    <row r="7" spans="1:19" s="20" customFormat="1" ht="14.25" customHeight="1" x14ac:dyDescent="0.35">
      <c r="A7" s="21" t="s">
        <v>281</v>
      </c>
      <c r="B7" s="123">
        <v>2</v>
      </c>
      <c r="C7" s="125">
        <v>6</v>
      </c>
      <c r="D7" s="125">
        <v>8</v>
      </c>
      <c r="E7" s="125">
        <v>6</v>
      </c>
      <c r="F7" s="125">
        <v>8</v>
      </c>
      <c r="G7" s="125">
        <v>6</v>
      </c>
      <c r="H7" s="125">
        <v>6</v>
      </c>
      <c r="I7" s="125">
        <v>0</v>
      </c>
      <c r="J7" s="125"/>
      <c r="K7" s="230">
        <v>1</v>
      </c>
      <c r="L7" s="25">
        <f t="shared" si="0"/>
        <v>43</v>
      </c>
      <c r="M7" s="20" t="s">
        <v>45</v>
      </c>
      <c r="P7" s="20">
        <v>3</v>
      </c>
      <c r="Q7" s="25">
        <v>142</v>
      </c>
      <c r="S7" s="20">
        <v>98</v>
      </c>
    </row>
    <row r="8" spans="1:19" s="20" customFormat="1" ht="14.25" customHeight="1" x14ac:dyDescent="0.35">
      <c r="A8" s="21" t="s">
        <v>271</v>
      </c>
      <c r="B8" s="123">
        <v>20</v>
      </c>
      <c r="C8" s="125">
        <v>18</v>
      </c>
      <c r="D8" s="125">
        <v>18</v>
      </c>
      <c r="E8" s="125">
        <v>20</v>
      </c>
      <c r="F8" s="125">
        <v>18</v>
      </c>
      <c r="G8" s="125">
        <v>10</v>
      </c>
      <c r="H8" s="125">
        <v>16</v>
      </c>
      <c r="I8" s="125">
        <v>20</v>
      </c>
      <c r="J8" s="125"/>
      <c r="K8" s="230">
        <v>18</v>
      </c>
      <c r="L8" s="25">
        <f t="shared" si="0"/>
        <v>158</v>
      </c>
      <c r="M8" s="20" t="s">
        <v>39</v>
      </c>
      <c r="P8" s="20">
        <v>4</v>
      </c>
      <c r="Q8" s="25">
        <v>124</v>
      </c>
      <c r="S8" s="20">
        <v>84</v>
      </c>
    </row>
    <row r="9" spans="1:19" s="20" customFormat="1" ht="14.25" customHeight="1" x14ac:dyDescent="0.35">
      <c r="A9" s="21" t="s">
        <v>296</v>
      </c>
      <c r="B9" s="123">
        <v>0</v>
      </c>
      <c r="C9" s="125">
        <v>0</v>
      </c>
      <c r="D9" s="125">
        <v>4</v>
      </c>
      <c r="E9" s="125">
        <v>4</v>
      </c>
      <c r="F9" s="125">
        <v>2</v>
      </c>
      <c r="G9" s="125">
        <v>2</v>
      </c>
      <c r="H9" s="125">
        <v>0</v>
      </c>
      <c r="I9" s="125">
        <v>6</v>
      </c>
      <c r="J9" s="125"/>
      <c r="K9" s="230">
        <v>0</v>
      </c>
      <c r="L9" s="25">
        <f t="shared" si="0"/>
        <v>18</v>
      </c>
      <c r="M9" s="20" t="s">
        <v>302</v>
      </c>
      <c r="P9" s="20">
        <v>5</v>
      </c>
      <c r="Q9" s="25">
        <v>110</v>
      </c>
      <c r="S9" s="20">
        <v>70</v>
      </c>
    </row>
    <row r="10" spans="1:19" s="20" customFormat="1" ht="14.25" customHeight="1" x14ac:dyDescent="0.35">
      <c r="A10" s="21" t="s">
        <v>297</v>
      </c>
      <c r="B10" s="123">
        <v>0</v>
      </c>
      <c r="C10" s="125">
        <v>0</v>
      </c>
      <c r="D10" s="125">
        <v>0</v>
      </c>
      <c r="E10" s="125">
        <v>0</v>
      </c>
      <c r="F10" s="125">
        <v>0</v>
      </c>
      <c r="G10" s="125">
        <v>0</v>
      </c>
      <c r="H10" s="125">
        <v>0</v>
      </c>
      <c r="I10" s="125">
        <v>0</v>
      </c>
      <c r="J10" s="125"/>
      <c r="K10" s="230">
        <v>0</v>
      </c>
      <c r="L10" s="25">
        <f t="shared" si="0"/>
        <v>0</v>
      </c>
      <c r="P10" s="20">
        <v>6</v>
      </c>
      <c r="Q10" s="25">
        <v>102</v>
      </c>
      <c r="S10" s="20">
        <v>70</v>
      </c>
    </row>
    <row r="11" spans="1:19" s="20" customFormat="1" ht="14.25" hidden="1" customHeight="1" x14ac:dyDescent="0.35">
      <c r="A11" s="21" t="s">
        <v>298</v>
      </c>
      <c r="B11" s="123">
        <v>0</v>
      </c>
      <c r="C11" s="125">
        <v>0</v>
      </c>
      <c r="D11" s="125">
        <v>0</v>
      </c>
      <c r="E11" s="125">
        <v>0</v>
      </c>
      <c r="F11" s="125">
        <v>0</v>
      </c>
      <c r="G11" s="125">
        <v>0</v>
      </c>
      <c r="H11" s="125">
        <v>0</v>
      </c>
      <c r="I11" s="125">
        <v>0</v>
      </c>
      <c r="J11" s="125"/>
      <c r="K11" s="230">
        <v>0</v>
      </c>
      <c r="L11" s="25">
        <f t="shared" si="0"/>
        <v>0</v>
      </c>
      <c r="Q11" s="25">
        <v>0</v>
      </c>
      <c r="S11" s="20">
        <v>0</v>
      </c>
    </row>
    <row r="12" spans="1:19" s="20" customFormat="1" ht="14.25" customHeight="1" x14ac:dyDescent="0.35">
      <c r="A12" s="21" t="s">
        <v>20</v>
      </c>
      <c r="B12" s="123">
        <v>6</v>
      </c>
      <c r="C12" s="125">
        <v>0</v>
      </c>
      <c r="D12" s="125">
        <v>8</v>
      </c>
      <c r="E12" s="125">
        <v>8</v>
      </c>
      <c r="F12" s="125">
        <v>6</v>
      </c>
      <c r="G12" s="125">
        <v>8</v>
      </c>
      <c r="H12" s="125">
        <v>8</v>
      </c>
      <c r="I12" s="125">
        <v>4</v>
      </c>
      <c r="J12" s="125"/>
      <c r="K12" s="230">
        <v>4</v>
      </c>
      <c r="L12" s="25">
        <f t="shared" si="0"/>
        <v>52</v>
      </c>
      <c r="M12" s="20" t="s">
        <v>44</v>
      </c>
      <c r="P12" s="20">
        <v>7</v>
      </c>
      <c r="Q12" s="25">
        <v>52</v>
      </c>
      <c r="S12" s="20">
        <v>36</v>
      </c>
    </row>
    <row r="13" spans="1:19" s="20" customFormat="1" ht="14.25" customHeight="1" x14ac:dyDescent="0.35">
      <c r="A13" s="21" t="s">
        <v>21</v>
      </c>
      <c r="B13" s="123">
        <v>8</v>
      </c>
      <c r="C13" s="125">
        <v>10</v>
      </c>
      <c r="D13" s="125">
        <v>10</v>
      </c>
      <c r="E13" s="125">
        <v>14</v>
      </c>
      <c r="F13" s="125">
        <v>10</v>
      </c>
      <c r="G13" s="125">
        <v>18</v>
      </c>
      <c r="H13" s="125">
        <v>14</v>
      </c>
      <c r="I13" s="125">
        <v>12</v>
      </c>
      <c r="J13" s="125"/>
      <c r="K13" s="230">
        <v>14</v>
      </c>
      <c r="L13" s="25">
        <f t="shared" si="0"/>
        <v>110</v>
      </c>
      <c r="M13" s="20" t="s">
        <v>42</v>
      </c>
      <c r="P13" s="20">
        <v>8</v>
      </c>
      <c r="Q13" s="25">
        <v>43</v>
      </c>
      <c r="S13" s="20">
        <v>36</v>
      </c>
    </row>
    <row r="14" spans="1:19" s="20" customFormat="1" ht="15" customHeight="1" x14ac:dyDescent="0.35">
      <c r="A14" s="21" t="s">
        <v>273</v>
      </c>
      <c r="B14" s="123">
        <v>1</v>
      </c>
      <c r="C14" s="230">
        <v>8</v>
      </c>
      <c r="D14" s="125">
        <v>0</v>
      </c>
      <c r="E14" s="125">
        <v>2</v>
      </c>
      <c r="F14" s="125">
        <v>4</v>
      </c>
      <c r="G14" s="125">
        <v>0</v>
      </c>
      <c r="H14" s="125">
        <v>0</v>
      </c>
      <c r="I14" s="125">
        <v>0</v>
      </c>
      <c r="J14" s="125"/>
      <c r="K14" s="230">
        <v>2</v>
      </c>
      <c r="L14" s="25">
        <f t="shared" si="0"/>
        <v>17</v>
      </c>
      <c r="M14" s="20" t="s">
        <v>275</v>
      </c>
      <c r="P14" s="20">
        <v>9</v>
      </c>
      <c r="Q14" s="25">
        <v>22</v>
      </c>
      <c r="S14" s="20">
        <v>15</v>
      </c>
    </row>
    <row r="15" spans="1:19" s="20" customFormat="1" ht="14.25" customHeight="1" x14ac:dyDescent="0.35">
      <c r="A15" s="21" t="s">
        <v>274</v>
      </c>
      <c r="B15" s="123">
        <v>14</v>
      </c>
      <c r="C15" s="230">
        <v>14</v>
      </c>
      <c r="D15" s="125">
        <v>16</v>
      </c>
      <c r="E15" s="125">
        <v>10</v>
      </c>
      <c r="F15" s="125">
        <v>16</v>
      </c>
      <c r="G15" s="125">
        <v>14</v>
      </c>
      <c r="H15" s="125">
        <v>10</v>
      </c>
      <c r="I15" s="125">
        <v>14</v>
      </c>
      <c r="J15" s="125"/>
      <c r="K15" s="230">
        <v>16</v>
      </c>
      <c r="L15" s="25">
        <f t="shared" si="0"/>
        <v>124</v>
      </c>
      <c r="M15" s="20" t="s">
        <v>41</v>
      </c>
      <c r="P15" s="20">
        <v>10</v>
      </c>
      <c r="Q15" s="25">
        <v>18</v>
      </c>
      <c r="S15" s="20">
        <v>12</v>
      </c>
    </row>
    <row r="16" spans="1:19" s="20" customFormat="1" ht="14.25" customHeight="1" x14ac:dyDescent="0.35">
      <c r="A16" s="21" t="s">
        <v>25</v>
      </c>
      <c r="B16" s="123">
        <v>0</v>
      </c>
      <c r="C16" s="230">
        <v>0</v>
      </c>
      <c r="D16" s="125">
        <v>0</v>
      </c>
      <c r="E16" s="125">
        <v>0</v>
      </c>
      <c r="F16" s="125">
        <v>0</v>
      </c>
      <c r="G16" s="125">
        <v>0</v>
      </c>
      <c r="H16" s="125">
        <v>0</v>
      </c>
      <c r="I16" s="125">
        <v>0</v>
      </c>
      <c r="J16" s="125"/>
      <c r="K16" s="230">
        <v>0</v>
      </c>
      <c r="L16" s="25">
        <f t="shared" si="0"/>
        <v>0</v>
      </c>
      <c r="P16" s="20">
        <v>11</v>
      </c>
      <c r="Q16" s="25">
        <v>18</v>
      </c>
      <c r="S16" s="20">
        <v>12</v>
      </c>
    </row>
    <row r="17" spans="1:19" s="20" customFormat="1" ht="14.25" customHeight="1" x14ac:dyDescent="0.35">
      <c r="A17" s="26" t="s">
        <v>2</v>
      </c>
      <c r="B17" s="123">
        <v>18</v>
      </c>
      <c r="C17" s="230">
        <v>16</v>
      </c>
      <c r="D17" s="125">
        <v>20</v>
      </c>
      <c r="E17" s="125">
        <v>16</v>
      </c>
      <c r="F17" s="125">
        <v>20</v>
      </c>
      <c r="G17" s="125">
        <v>20</v>
      </c>
      <c r="H17" s="125">
        <v>18</v>
      </c>
      <c r="I17" s="125">
        <v>18</v>
      </c>
      <c r="J17" s="125"/>
      <c r="K17" s="230">
        <v>20</v>
      </c>
      <c r="L17" s="25">
        <f t="shared" si="0"/>
        <v>166</v>
      </c>
      <c r="M17" s="20" t="s">
        <v>183</v>
      </c>
      <c r="P17" s="20">
        <v>12</v>
      </c>
      <c r="Q17" s="25">
        <v>17</v>
      </c>
      <c r="S17" s="20">
        <v>10</v>
      </c>
    </row>
    <row r="18" spans="1:19" s="20" customFormat="1" ht="14.25" customHeight="1" x14ac:dyDescent="0.35">
      <c r="A18" s="26" t="s">
        <v>26</v>
      </c>
      <c r="B18" s="123">
        <v>0</v>
      </c>
      <c r="C18" s="230">
        <v>0</v>
      </c>
      <c r="D18" s="125">
        <v>0</v>
      </c>
      <c r="E18" s="125">
        <v>0</v>
      </c>
      <c r="F18" s="125">
        <v>0</v>
      </c>
      <c r="G18" s="125">
        <v>0</v>
      </c>
      <c r="H18" s="125">
        <v>0</v>
      </c>
      <c r="I18" s="125">
        <v>0</v>
      </c>
      <c r="J18" s="125"/>
      <c r="K18" s="230">
        <v>12</v>
      </c>
      <c r="L18" s="25">
        <f t="shared" si="0"/>
        <v>12</v>
      </c>
      <c r="M18" s="20" t="s">
        <v>295</v>
      </c>
      <c r="P18" s="20">
        <v>13</v>
      </c>
      <c r="Q18" s="25">
        <v>12</v>
      </c>
      <c r="S18" s="20">
        <v>0</v>
      </c>
    </row>
    <row r="19" spans="1:19" s="20" customFormat="1" ht="14.25" customHeight="1" x14ac:dyDescent="0.35">
      <c r="A19" s="26" t="s">
        <v>27</v>
      </c>
      <c r="B19" s="123">
        <v>1</v>
      </c>
      <c r="C19" s="230">
        <v>2</v>
      </c>
      <c r="D19" s="125">
        <v>2</v>
      </c>
      <c r="E19" s="125">
        <v>0</v>
      </c>
      <c r="F19" s="125">
        <v>1</v>
      </c>
      <c r="G19" s="125">
        <v>4</v>
      </c>
      <c r="H19" s="125">
        <v>4</v>
      </c>
      <c r="I19" s="125">
        <v>8</v>
      </c>
      <c r="J19" s="125"/>
      <c r="K19" s="230">
        <v>0</v>
      </c>
      <c r="L19" s="25">
        <f t="shared" si="0"/>
        <v>22</v>
      </c>
      <c r="M19" s="20" t="s">
        <v>46</v>
      </c>
      <c r="P19" s="20">
        <v>14</v>
      </c>
      <c r="Q19" s="25">
        <v>9</v>
      </c>
      <c r="S19" s="20">
        <v>8</v>
      </c>
    </row>
    <row r="20" spans="1:19" s="20" customFormat="1" ht="14.25" customHeight="1" x14ac:dyDescent="0.35">
      <c r="A20" s="26" t="s">
        <v>28</v>
      </c>
      <c r="B20" s="123">
        <v>10</v>
      </c>
      <c r="C20" s="230">
        <v>12</v>
      </c>
      <c r="D20" s="125">
        <v>12</v>
      </c>
      <c r="E20" s="125">
        <v>12</v>
      </c>
      <c r="F20" s="125">
        <v>12</v>
      </c>
      <c r="G20" s="125">
        <v>12</v>
      </c>
      <c r="H20" s="125">
        <v>12</v>
      </c>
      <c r="I20" s="125">
        <v>10</v>
      </c>
      <c r="J20" s="125"/>
      <c r="K20" s="230">
        <v>10</v>
      </c>
      <c r="L20" s="25">
        <f t="shared" si="0"/>
        <v>102</v>
      </c>
      <c r="M20" s="20" t="s">
        <v>43</v>
      </c>
      <c r="Q20" s="25">
        <v>0</v>
      </c>
      <c r="S20" s="20">
        <v>0</v>
      </c>
    </row>
    <row r="21" spans="1:19" s="20" customFormat="1" ht="14.25" customHeight="1" x14ac:dyDescent="0.35">
      <c r="A21" s="27" t="s">
        <v>282</v>
      </c>
      <c r="B21" s="231">
        <v>16</v>
      </c>
      <c r="C21" s="232">
        <v>20</v>
      </c>
      <c r="D21" s="233">
        <v>14</v>
      </c>
      <c r="E21" s="233">
        <v>18</v>
      </c>
      <c r="F21" s="233">
        <v>14</v>
      </c>
      <c r="G21" s="233">
        <v>16</v>
      </c>
      <c r="H21" s="125">
        <v>20</v>
      </c>
      <c r="I21" s="233">
        <v>16</v>
      </c>
      <c r="J21" s="125"/>
      <c r="K21" s="232">
        <v>8</v>
      </c>
      <c r="L21" s="25">
        <f t="shared" si="0"/>
        <v>142</v>
      </c>
      <c r="M21" s="20" t="s">
        <v>40</v>
      </c>
      <c r="Q21" s="25">
        <v>0</v>
      </c>
      <c r="S21" s="20">
        <v>0</v>
      </c>
    </row>
    <row r="22" spans="1:19" x14ac:dyDescent="0.45">
      <c r="H22" s="223"/>
      <c r="J22" s="223"/>
      <c r="P22" s="20"/>
    </row>
    <row r="23" spans="1:19" x14ac:dyDescent="0.45">
      <c r="B23" s="279" t="s">
        <v>32</v>
      </c>
      <c r="C23" s="279"/>
      <c r="D23" s="280" t="s">
        <v>33</v>
      </c>
      <c r="E23" s="280"/>
      <c r="F23" s="280"/>
      <c r="G23" s="280"/>
      <c r="H23" s="280"/>
      <c r="I23" s="280"/>
      <c r="J23" s="280"/>
      <c r="P23" s="20"/>
    </row>
    <row r="24" spans="1:19" ht="7.5" customHeight="1" x14ac:dyDescent="0.45">
      <c r="B24" s="281"/>
      <c r="C24" s="281"/>
      <c r="D24" s="281"/>
      <c r="E24" s="281"/>
      <c r="F24" s="281"/>
      <c r="G24" s="281"/>
      <c r="H24" s="281"/>
      <c r="I24" s="281"/>
      <c r="J24" s="281"/>
      <c r="K24" s="281"/>
      <c r="L24" s="281"/>
    </row>
    <row r="25" spans="1:19" x14ac:dyDescent="0.45">
      <c r="B25" s="283" t="s">
        <v>34</v>
      </c>
      <c r="C25" s="283"/>
      <c r="D25" s="280" t="s">
        <v>35</v>
      </c>
      <c r="E25" s="280"/>
      <c r="F25" s="280"/>
      <c r="G25" s="280"/>
      <c r="H25" s="280"/>
      <c r="I25" s="280"/>
      <c r="J25" s="280"/>
    </row>
    <row r="26" spans="1:19" x14ac:dyDescent="0.45">
      <c r="B26" s="31" t="s">
        <v>37</v>
      </c>
      <c r="C26" s="32" t="s">
        <v>38</v>
      </c>
      <c r="D26" s="32" t="s">
        <v>39</v>
      </c>
      <c r="E26" s="32" t="s">
        <v>40</v>
      </c>
      <c r="F26" s="32" t="s">
        <v>41</v>
      </c>
      <c r="G26" s="32" t="s">
        <v>42</v>
      </c>
      <c r="H26" s="32" t="s">
        <v>43</v>
      </c>
      <c r="I26" s="32" t="s">
        <v>44</v>
      </c>
      <c r="J26" s="32" t="s">
        <v>45</v>
      </c>
      <c r="K26" s="32" t="s">
        <v>46</v>
      </c>
      <c r="L26" s="33" t="s">
        <v>47</v>
      </c>
    </row>
    <row r="27" spans="1:19" x14ac:dyDescent="0.45">
      <c r="B27" s="34" t="s">
        <v>49</v>
      </c>
      <c r="C27" s="35">
        <v>20</v>
      </c>
      <c r="D27" s="35">
        <v>18</v>
      </c>
      <c r="E27" s="35">
        <v>16</v>
      </c>
      <c r="F27" s="35">
        <v>14</v>
      </c>
      <c r="G27" s="35">
        <v>12</v>
      </c>
      <c r="H27" s="35">
        <v>10</v>
      </c>
      <c r="I27" s="35">
        <v>8</v>
      </c>
      <c r="J27" s="35">
        <v>6</v>
      </c>
      <c r="K27" s="35">
        <v>4</v>
      </c>
      <c r="L27" s="36">
        <v>2</v>
      </c>
    </row>
    <row r="28" spans="1:19" ht="11.25" customHeight="1" x14ac:dyDescent="0.45"/>
    <row r="29" spans="1:19" x14ac:dyDescent="0.45">
      <c r="B29" s="284" t="s">
        <v>50</v>
      </c>
      <c r="C29" s="284"/>
      <c r="D29" s="284"/>
      <c r="E29" s="284"/>
      <c r="G29" s="281"/>
      <c r="H29" s="281"/>
      <c r="I29" s="281"/>
    </row>
    <row r="30" spans="1:19" x14ac:dyDescent="0.45">
      <c r="B30" s="285" t="s">
        <v>70</v>
      </c>
      <c r="C30" s="285"/>
      <c r="D30" s="282" t="s">
        <v>56</v>
      </c>
      <c r="E30" s="282"/>
      <c r="G30" s="281"/>
      <c r="H30" s="281"/>
      <c r="I30" s="281"/>
    </row>
    <row r="31" spans="1:19" x14ac:dyDescent="0.45">
      <c r="B31" s="332" t="s">
        <v>7</v>
      </c>
      <c r="C31" s="332"/>
      <c r="D31" s="330" t="s">
        <v>10</v>
      </c>
      <c r="E31" s="330"/>
      <c r="G31" s="281"/>
      <c r="H31" s="281"/>
      <c r="I31" s="281"/>
    </row>
    <row r="32" spans="1:19" x14ac:dyDescent="0.45">
      <c r="B32" s="289" t="s">
        <v>52</v>
      </c>
      <c r="C32" s="289"/>
      <c r="D32" s="290" t="s">
        <v>231</v>
      </c>
      <c r="E32" s="290"/>
      <c r="G32" s="281"/>
      <c r="H32" s="281"/>
      <c r="I32" s="281"/>
    </row>
    <row r="33" spans="1:9" x14ac:dyDescent="0.45">
      <c r="B33" s="291" t="s">
        <v>230</v>
      </c>
      <c r="C33" s="291"/>
      <c r="D33" s="288" t="s">
        <v>51</v>
      </c>
      <c r="E33" s="288"/>
      <c r="G33" s="281"/>
      <c r="H33" s="281"/>
      <c r="I33" s="281"/>
    </row>
    <row r="34" spans="1:9" x14ac:dyDescent="0.45">
      <c r="B34" s="331" t="s">
        <v>12</v>
      </c>
      <c r="C34" s="331"/>
      <c r="D34" s="294" t="s">
        <v>278</v>
      </c>
      <c r="E34" s="294"/>
      <c r="G34" s="281"/>
      <c r="H34" s="281"/>
      <c r="I34" s="281"/>
    </row>
    <row r="41" spans="1:9" x14ac:dyDescent="0.45">
      <c r="A41" t="s">
        <v>57</v>
      </c>
    </row>
    <row r="42" spans="1:9" x14ac:dyDescent="0.45">
      <c r="A42" t="s">
        <v>58</v>
      </c>
    </row>
    <row r="43" spans="1:9" x14ac:dyDescent="0.45">
      <c r="A43" t="s">
        <v>59</v>
      </c>
    </row>
    <row r="44" spans="1:9" x14ac:dyDescent="0.45">
      <c r="A44" t="s">
        <v>60</v>
      </c>
    </row>
    <row r="45" spans="1:9" x14ac:dyDescent="0.45">
      <c r="A45" t="s">
        <v>61</v>
      </c>
    </row>
    <row r="46" spans="1:9" x14ac:dyDescent="0.45">
      <c r="A46" t="s">
        <v>62</v>
      </c>
    </row>
    <row r="47" spans="1:9" x14ac:dyDescent="0.45">
      <c r="A47" t="s">
        <v>63</v>
      </c>
    </row>
    <row r="48" spans="1:9" x14ac:dyDescent="0.45">
      <c r="A48" t="s">
        <v>64</v>
      </c>
    </row>
    <row r="49" spans="1:1" x14ac:dyDescent="0.45">
      <c r="A49" t="s">
        <v>65</v>
      </c>
    </row>
    <row r="50" spans="1:1" x14ac:dyDescent="0.45">
      <c r="A50" t="s">
        <v>66</v>
      </c>
    </row>
    <row r="51" spans="1:1" x14ac:dyDescent="0.45">
      <c r="A51" t="s">
        <v>67</v>
      </c>
    </row>
    <row r="52" spans="1:1" x14ac:dyDescent="0.45">
      <c r="A52" t="s">
        <v>68</v>
      </c>
    </row>
    <row r="53" spans="1:1" x14ac:dyDescent="0.45">
      <c r="A53" t="s">
        <v>69</v>
      </c>
    </row>
  </sheetData>
  <mergeCells count="19">
    <mergeCell ref="B25:C25"/>
    <mergeCell ref="D25:J25"/>
    <mergeCell ref="B29:E29"/>
    <mergeCell ref="G29:I34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A1:L1"/>
    <mergeCell ref="B3:K3"/>
    <mergeCell ref="B23:C23"/>
    <mergeCell ref="D23:J23"/>
    <mergeCell ref="B24:L24"/>
  </mergeCells>
  <pageMargins left="0.39374999999999999" right="0.27569444444444402" top="0.31527777777777799" bottom="0.31527777777777799" header="0.51180555555555496" footer="0.51180555555555496"/>
  <pageSetup paperSize="9" scale="95" firstPageNumber="0" orientation="landscape" horizontalDpi="300" verticalDpi="30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C000"/>
  </sheetPr>
  <dimension ref="A1:R52"/>
  <sheetViews>
    <sheetView zoomScaleNormal="100" workbookViewId="0">
      <selection activeCell="L38" activeCellId="1" sqref="E6:E19 L38"/>
    </sheetView>
  </sheetViews>
  <sheetFormatPr defaultColWidth="8.53125" defaultRowHeight="14.25" x14ac:dyDescent="0.45"/>
  <cols>
    <col min="1" max="1" width="23" customWidth="1"/>
    <col min="2" max="11" width="10.1328125" customWidth="1"/>
  </cols>
  <sheetData>
    <row r="1" spans="1:18" s="4" customFormat="1" ht="46.5" x14ac:dyDescent="1.4">
      <c r="A1" s="277" t="s">
        <v>303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</row>
    <row r="2" spans="1:18" ht="9" customHeight="1" x14ac:dyDescent="0.45"/>
    <row r="3" spans="1:18" s="5" customFormat="1" ht="21" customHeight="1" x14ac:dyDescent="0.55000000000000004">
      <c r="A3" s="5" t="s">
        <v>4</v>
      </c>
      <c r="B3" s="296" t="s">
        <v>5</v>
      </c>
      <c r="C3" s="296"/>
      <c r="D3" s="296"/>
      <c r="E3" s="296"/>
      <c r="F3" s="296"/>
      <c r="G3" s="296"/>
      <c r="H3" s="296"/>
      <c r="I3" s="296"/>
      <c r="J3" s="296"/>
      <c r="K3" s="296"/>
      <c r="L3" s="6"/>
      <c r="M3" s="6"/>
      <c r="N3" s="6"/>
      <c r="O3" s="6"/>
      <c r="P3" s="6"/>
    </row>
    <row r="4" spans="1:18" s="20" customFormat="1" ht="14.25" customHeight="1" x14ac:dyDescent="0.4">
      <c r="A4" s="7"/>
      <c r="B4" s="8" t="s">
        <v>6</v>
      </c>
      <c r="C4" s="225" t="s">
        <v>7</v>
      </c>
      <c r="D4" s="10" t="s">
        <v>8</v>
      </c>
      <c r="E4" s="11" t="s">
        <v>289</v>
      </c>
      <c r="F4" s="14" t="s">
        <v>12</v>
      </c>
      <c r="G4" s="13" t="s">
        <v>11</v>
      </c>
      <c r="H4" s="12" t="s">
        <v>10</v>
      </c>
      <c r="I4" s="210" t="s">
        <v>13</v>
      </c>
      <c r="J4" s="16" t="s">
        <v>300</v>
      </c>
      <c r="K4" s="18" t="s">
        <v>269</v>
      </c>
      <c r="L4" s="19" t="s">
        <v>17</v>
      </c>
    </row>
    <row r="5" spans="1:18" s="20" customFormat="1" ht="14.25" customHeight="1" x14ac:dyDescent="0.35">
      <c r="A5" s="21" t="s">
        <v>280</v>
      </c>
      <c r="B5" s="226">
        <v>2</v>
      </c>
      <c r="C5" s="227">
        <v>0</v>
      </c>
      <c r="D5" s="228">
        <v>0</v>
      </c>
      <c r="E5" s="227">
        <v>4</v>
      </c>
      <c r="F5" s="227">
        <v>0</v>
      </c>
      <c r="G5" s="227">
        <v>0</v>
      </c>
      <c r="H5" s="227">
        <v>0</v>
      </c>
      <c r="I5" s="183">
        <v>0</v>
      </c>
      <c r="J5" s="227">
        <v>1</v>
      </c>
      <c r="K5" s="229">
        <v>1</v>
      </c>
      <c r="L5" s="25">
        <f t="shared" ref="L5:L20" si="0">SUM(B5:K5)</f>
        <v>8</v>
      </c>
      <c r="M5" s="20" t="s">
        <v>272</v>
      </c>
      <c r="Q5" s="20">
        <v>1</v>
      </c>
      <c r="R5" s="20">
        <v>198</v>
      </c>
    </row>
    <row r="6" spans="1:18" s="20" customFormat="1" ht="14.25" customHeight="1" x14ac:dyDescent="0.35">
      <c r="A6" s="21" t="s">
        <v>18</v>
      </c>
      <c r="B6" s="123">
        <v>6</v>
      </c>
      <c r="C6" s="125">
        <v>0</v>
      </c>
      <c r="D6" s="125">
        <v>0</v>
      </c>
      <c r="E6" s="125">
        <v>0</v>
      </c>
      <c r="F6" s="125">
        <v>0</v>
      </c>
      <c r="G6" s="125">
        <v>0</v>
      </c>
      <c r="H6" s="125">
        <v>0</v>
      </c>
      <c r="I6" s="125">
        <v>0</v>
      </c>
      <c r="J6" s="125">
        <v>0</v>
      </c>
      <c r="K6" s="230">
        <v>4</v>
      </c>
      <c r="L6" s="25">
        <f t="shared" si="0"/>
        <v>10</v>
      </c>
      <c r="M6" s="20" t="s">
        <v>275</v>
      </c>
      <c r="Q6" s="20">
        <v>2</v>
      </c>
      <c r="R6" s="20">
        <v>172</v>
      </c>
    </row>
    <row r="7" spans="1:18" s="20" customFormat="1" ht="14.25" customHeight="1" x14ac:dyDescent="0.35">
      <c r="A7" s="21" t="s">
        <v>281</v>
      </c>
      <c r="B7" s="123">
        <v>4</v>
      </c>
      <c r="C7" s="125">
        <v>12</v>
      </c>
      <c r="D7" s="125">
        <v>6</v>
      </c>
      <c r="E7" s="125">
        <v>12</v>
      </c>
      <c r="F7" s="125">
        <v>12</v>
      </c>
      <c r="G7" s="125">
        <v>0</v>
      </c>
      <c r="H7" s="125">
        <v>6</v>
      </c>
      <c r="I7" s="125">
        <v>14</v>
      </c>
      <c r="J7" s="125">
        <v>6</v>
      </c>
      <c r="K7" s="230">
        <v>10</v>
      </c>
      <c r="L7" s="25">
        <f t="shared" si="0"/>
        <v>82</v>
      </c>
      <c r="M7" s="20" t="s">
        <v>44</v>
      </c>
      <c r="Q7" s="20">
        <v>3</v>
      </c>
      <c r="R7" s="20">
        <v>162</v>
      </c>
    </row>
    <row r="8" spans="1:18" s="20" customFormat="1" ht="14.25" customHeight="1" x14ac:dyDescent="0.35">
      <c r="A8" s="21" t="s">
        <v>271</v>
      </c>
      <c r="B8" s="123">
        <v>20</v>
      </c>
      <c r="C8" s="125">
        <v>20</v>
      </c>
      <c r="D8" s="125">
        <v>20</v>
      </c>
      <c r="E8" s="125">
        <v>20</v>
      </c>
      <c r="F8" s="125">
        <v>20</v>
      </c>
      <c r="G8" s="125">
        <v>20</v>
      </c>
      <c r="H8" s="125">
        <v>20</v>
      </c>
      <c r="I8" s="125">
        <v>20</v>
      </c>
      <c r="J8" s="125">
        <v>20</v>
      </c>
      <c r="K8" s="230">
        <v>18</v>
      </c>
      <c r="L8" s="25">
        <f t="shared" si="0"/>
        <v>198</v>
      </c>
      <c r="M8" s="20" t="s">
        <v>38</v>
      </c>
      <c r="Q8" s="20">
        <v>4</v>
      </c>
      <c r="R8" s="20">
        <v>138</v>
      </c>
    </row>
    <row r="9" spans="1:18" s="20" customFormat="1" ht="14.25" customHeight="1" x14ac:dyDescent="0.35">
      <c r="A9" s="21" t="s">
        <v>296</v>
      </c>
      <c r="B9" s="123">
        <v>0</v>
      </c>
      <c r="C9" s="125">
        <v>6</v>
      </c>
      <c r="D9" s="125">
        <v>10</v>
      </c>
      <c r="E9" s="125">
        <v>0</v>
      </c>
      <c r="F9" s="125">
        <v>0</v>
      </c>
      <c r="G9" s="125">
        <v>0</v>
      </c>
      <c r="H9" s="125">
        <v>10</v>
      </c>
      <c r="I9" s="125">
        <v>8</v>
      </c>
      <c r="J9" s="125">
        <v>4</v>
      </c>
      <c r="K9" s="230">
        <v>0</v>
      </c>
      <c r="L9" s="25">
        <f t="shared" si="0"/>
        <v>38</v>
      </c>
      <c r="M9" s="20" t="s">
        <v>46</v>
      </c>
      <c r="Q9" s="20">
        <v>5</v>
      </c>
      <c r="R9" s="20">
        <v>104</v>
      </c>
    </row>
    <row r="10" spans="1:18" s="20" customFormat="1" ht="14.25" customHeight="1" x14ac:dyDescent="0.35">
      <c r="A10" s="21" t="s">
        <v>297</v>
      </c>
      <c r="B10" s="123">
        <v>0</v>
      </c>
      <c r="C10" s="125">
        <v>0</v>
      </c>
      <c r="D10" s="125">
        <v>0</v>
      </c>
      <c r="E10" s="125">
        <v>0</v>
      </c>
      <c r="F10" s="125">
        <v>0</v>
      </c>
      <c r="G10" s="125">
        <v>0</v>
      </c>
      <c r="H10" s="125">
        <v>0</v>
      </c>
      <c r="I10" s="125">
        <v>0</v>
      </c>
      <c r="J10" s="125">
        <v>0</v>
      </c>
      <c r="K10" s="230">
        <v>0</v>
      </c>
      <c r="L10" s="25">
        <f t="shared" si="0"/>
        <v>0</v>
      </c>
      <c r="Q10" s="20">
        <v>6</v>
      </c>
      <c r="R10" s="20">
        <v>86</v>
      </c>
    </row>
    <row r="11" spans="1:18" s="20" customFormat="1" ht="14.25" hidden="1" customHeight="1" x14ac:dyDescent="0.35">
      <c r="A11" s="21" t="s">
        <v>298</v>
      </c>
      <c r="B11" s="123">
        <v>0</v>
      </c>
      <c r="C11" s="125">
        <v>0</v>
      </c>
      <c r="D11" s="125">
        <v>0</v>
      </c>
      <c r="E11" s="125">
        <v>0</v>
      </c>
      <c r="F11" s="125">
        <v>0</v>
      </c>
      <c r="G11" s="125">
        <v>0</v>
      </c>
      <c r="H11" s="125">
        <v>0</v>
      </c>
      <c r="I11" s="125">
        <v>0</v>
      </c>
      <c r="J11" s="125">
        <v>0</v>
      </c>
      <c r="K11" s="230">
        <v>0</v>
      </c>
      <c r="L11" s="25">
        <f t="shared" si="0"/>
        <v>0</v>
      </c>
      <c r="R11" s="20">
        <v>0</v>
      </c>
    </row>
    <row r="12" spans="1:18" s="20" customFormat="1" ht="14.25" customHeight="1" x14ac:dyDescent="0.35">
      <c r="A12" s="21" t="s">
        <v>20</v>
      </c>
      <c r="B12" s="123">
        <v>8</v>
      </c>
      <c r="C12" s="125">
        <v>0</v>
      </c>
      <c r="D12" s="125">
        <v>4</v>
      </c>
      <c r="E12" s="125">
        <v>8</v>
      </c>
      <c r="F12" s="125">
        <v>10</v>
      </c>
      <c r="G12" s="125">
        <v>0</v>
      </c>
      <c r="H12" s="125">
        <v>4</v>
      </c>
      <c r="I12" s="125">
        <v>4</v>
      </c>
      <c r="J12" s="125">
        <v>8</v>
      </c>
      <c r="K12" s="230">
        <v>8</v>
      </c>
      <c r="L12" s="25">
        <f t="shared" si="0"/>
        <v>54</v>
      </c>
      <c r="M12" s="20" t="s">
        <v>304</v>
      </c>
      <c r="Q12" s="20">
        <v>7</v>
      </c>
      <c r="R12" s="20">
        <v>82</v>
      </c>
    </row>
    <row r="13" spans="1:18" s="20" customFormat="1" ht="14.25" customHeight="1" x14ac:dyDescent="0.35">
      <c r="A13" s="21" t="s">
        <v>21</v>
      </c>
      <c r="B13" s="123">
        <v>12</v>
      </c>
      <c r="C13" s="125">
        <v>8</v>
      </c>
      <c r="D13" s="125">
        <v>8</v>
      </c>
      <c r="E13" s="125">
        <v>10</v>
      </c>
      <c r="F13" s="125">
        <v>6</v>
      </c>
      <c r="G13" s="125">
        <v>12</v>
      </c>
      <c r="H13" s="125">
        <v>12</v>
      </c>
      <c r="I13" s="125">
        <v>10</v>
      </c>
      <c r="J13" s="125">
        <v>10</v>
      </c>
      <c r="K13" s="230">
        <v>16</v>
      </c>
      <c r="L13" s="25">
        <f t="shared" si="0"/>
        <v>104</v>
      </c>
      <c r="M13" s="20" t="s">
        <v>42</v>
      </c>
      <c r="Q13" s="20">
        <v>8</v>
      </c>
      <c r="R13" s="20">
        <v>54</v>
      </c>
    </row>
    <row r="14" spans="1:18" s="20" customFormat="1" ht="15" customHeight="1" x14ac:dyDescent="0.35">
      <c r="A14" s="21" t="s">
        <v>273</v>
      </c>
      <c r="B14" s="123">
        <v>1</v>
      </c>
      <c r="C14" s="230">
        <v>2</v>
      </c>
      <c r="D14" s="125">
        <v>0</v>
      </c>
      <c r="E14" s="125">
        <v>0</v>
      </c>
      <c r="F14" s="125">
        <v>0</v>
      </c>
      <c r="G14" s="125">
        <v>0</v>
      </c>
      <c r="H14" s="125">
        <v>0</v>
      </c>
      <c r="I14" s="125">
        <v>0</v>
      </c>
      <c r="J14" s="125">
        <v>1</v>
      </c>
      <c r="K14" s="230">
        <v>6</v>
      </c>
      <c r="L14" s="25">
        <f t="shared" si="0"/>
        <v>10</v>
      </c>
      <c r="M14" s="20" t="s">
        <v>295</v>
      </c>
      <c r="Q14" s="20">
        <v>9</v>
      </c>
      <c r="R14" s="20">
        <v>38</v>
      </c>
    </row>
    <row r="15" spans="1:18" s="20" customFormat="1" ht="14.25" customHeight="1" x14ac:dyDescent="0.35">
      <c r="A15" s="21" t="s">
        <v>274</v>
      </c>
      <c r="B15" s="123">
        <v>14</v>
      </c>
      <c r="C15" s="230">
        <v>14</v>
      </c>
      <c r="D15" s="125">
        <v>14</v>
      </c>
      <c r="E15" s="125">
        <v>14</v>
      </c>
      <c r="F15" s="125">
        <v>8</v>
      </c>
      <c r="G15" s="125">
        <v>14</v>
      </c>
      <c r="H15" s="125">
        <v>16</v>
      </c>
      <c r="I15" s="125">
        <v>16</v>
      </c>
      <c r="J15" s="125">
        <v>12</v>
      </c>
      <c r="K15" s="230">
        <v>16</v>
      </c>
      <c r="L15" s="25">
        <f t="shared" si="0"/>
        <v>138</v>
      </c>
      <c r="M15" s="20" t="s">
        <v>41</v>
      </c>
      <c r="Q15" s="20">
        <v>10</v>
      </c>
      <c r="R15" s="20">
        <v>25</v>
      </c>
    </row>
    <row r="16" spans="1:18" s="20" customFormat="1" ht="14.25" customHeight="1" x14ac:dyDescent="0.35">
      <c r="A16" s="21" t="s">
        <v>25</v>
      </c>
      <c r="B16" s="123">
        <v>1</v>
      </c>
      <c r="C16" s="230">
        <v>4</v>
      </c>
      <c r="D16" s="125">
        <v>2</v>
      </c>
      <c r="E16" s="125">
        <v>0</v>
      </c>
      <c r="F16" s="125">
        <v>0</v>
      </c>
      <c r="G16" s="125">
        <v>8</v>
      </c>
      <c r="H16" s="125">
        <v>8</v>
      </c>
      <c r="I16" s="125">
        <v>0</v>
      </c>
      <c r="J16" s="125">
        <v>2</v>
      </c>
      <c r="K16" s="230">
        <v>0</v>
      </c>
      <c r="L16" s="25">
        <f t="shared" si="0"/>
        <v>25</v>
      </c>
      <c r="M16" s="20" t="s">
        <v>47</v>
      </c>
      <c r="Q16" s="20">
        <v>11</v>
      </c>
      <c r="R16" s="20">
        <v>10</v>
      </c>
    </row>
    <row r="17" spans="1:18" s="20" customFormat="1" ht="14.25" customHeight="1" x14ac:dyDescent="0.35">
      <c r="A17" s="26" t="s">
        <v>2</v>
      </c>
      <c r="B17" s="123">
        <v>16</v>
      </c>
      <c r="C17" s="230">
        <v>16</v>
      </c>
      <c r="D17" s="125">
        <v>16</v>
      </c>
      <c r="E17" s="125">
        <v>18</v>
      </c>
      <c r="F17" s="125">
        <v>16</v>
      </c>
      <c r="G17" s="125">
        <v>16</v>
      </c>
      <c r="H17" s="125">
        <v>18</v>
      </c>
      <c r="I17" s="125">
        <v>18</v>
      </c>
      <c r="J17" s="125">
        <v>18</v>
      </c>
      <c r="K17" s="230">
        <v>20</v>
      </c>
      <c r="L17" s="25">
        <f t="shared" si="0"/>
        <v>172</v>
      </c>
      <c r="M17" s="20" t="s">
        <v>39</v>
      </c>
      <c r="Q17" s="20">
        <v>12</v>
      </c>
      <c r="R17" s="20">
        <v>10</v>
      </c>
    </row>
    <row r="18" spans="1:18" s="20" customFormat="1" ht="14.25" hidden="1" customHeight="1" x14ac:dyDescent="0.35">
      <c r="A18" s="26" t="s">
        <v>305</v>
      </c>
      <c r="B18" s="123">
        <v>0</v>
      </c>
      <c r="C18" s="230">
        <v>0</v>
      </c>
      <c r="D18" s="125">
        <v>0</v>
      </c>
      <c r="E18" s="125">
        <v>0</v>
      </c>
      <c r="F18" s="125">
        <v>0</v>
      </c>
      <c r="G18" s="125">
        <v>0</v>
      </c>
      <c r="H18" s="125">
        <v>0</v>
      </c>
      <c r="I18" s="125">
        <v>0</v>
      </c>
      <c r="J18" s="125">
        <v>0</v>
      </c>
      <c r="K18" s="230">
        <v>0</v>
      </c>
      <c r="L18" s="25">
        <f t="shared" si="0"/>
        <v>0</v>
      </c>
      <c r="R18" s="20">
        <v>0</v>
      </c>
    </row>
    <row r="19" spans="1:18" s="20" customFormat="1" ht="14.25" customHeight="1" x14ac:dyDescent="0.35">
      <c r="A19" s="26" t="s">
        <v>28</v>
      </c>
      <c r="B19" s="123">
        <v>10</v>
      </c>
      <c r="C19" s="230">
        <v>10</v>
      </c>
      <c r="D19" s="125">
        <v>12</v>
      </c>
      <c r="E19" s="125">
        <v>6</v>
      </c>
      <c r="F19" s="125">
        <v>14</v>
      </c>
      <c r="G19" s="125">
        <v>10</v>
      </c>
      <c r="H19" s="125">
        <v>0</v>
      </c>
      <c r="I19" s="125">
        <v>6</v>
      </c>
      <c r="J19" s="125">
        <v>14</v>
      </c>
      <c r="K19" s="230">
        <v>4</v>
      </c>
      <c r="L19" s="25">
        <f t="shared" si="0"/>
        <v>86</v>
      </c>
      <c r="M19" s="20" t="s">
        <v>43</v>
      </c>
      <c r="Q19" s="20">
        <v>13</v>
      </c>
      <c r="R19" s="20">
        <v>8</v>
      </c>
    </row>
    <row r="20" spans="1:18" s="20" customFormat="1" ht="14.25" customHeight="1" x14ac:dyDescent="0.35">
      <c r="A20" s="27" t="s">
        <v>282</v>
      </c>
      <c r="B20" s="231">
        <v>18</v>
      </c>
      <c r="C20" s="232">
        <v>18</v>
      </c>
      <c r="D20" s="233">
        <v>18</v>
      </c>
      <c r="E20" s="233">
        <v>16</v>
      </c>
      <c r="F20" s="233">
        <v>18</v>
      </c>
      <c r="G20" s="233">
        <v>18</v>
      </c>
      <c r="H20" s="125">
        <v>14</v>
      </c>
      <c r="I20" s="233">
        <v>14</v>
      </c>
      <c r="J20" s="125">
        <v>16</v>
      </c>
      <c r="K20" s="232">
        <v>12</v>
      </c>
      <c r="L20" s="25">
        <f t="shared" si="0"/>
        <v>162</v>
      </c>
      <c r="M20" s="20" t="s">
        <v>40</v>
      </c>
      <c r="R20" s="20">
        <v>0</v>
      </c>
    </row>
    <row r="21" spans="1:18" x14ac:dyDescent="0.45">
      <c r="H21" s="223"/>
      <c r="J21" s="223"/>
      <c r="P21" s="20"/>
    </row>
    <row r="22" spans="1:18" x14ac:dyDescent="0.45">
      <c r="B22" s="279" t="s">
        <v>32</v>
      </c>
      <c r="C22" s="279"/>
      <c r="D22" s="280" t="s">
        <v>33</v>
      </c>
      <c r="E22" s="280"/>
      <c r="F22" s="280"/>
      <c r="G22" s="280"/>
      <c r="H22" s="280"/>
      <c r="I22" s="280"/>
      <c r="J22" s="280"/>
      <c r="P22" s="20"/>
    </row>
    <row r="23" spans="1:18" ht="7.5" customHeight="1" x14ac:dyDescent="0.45">
      <c r="B23" s="281"/>
      <c r="C23" s="281"/>
      <c r="D23" s="281"/>
      <c r="E23" s="281"/>
      <c r="F23" s="281"/>
      <c r="G23" s="281"/>
      <c r="H23" s="281"/>
      <c r="I23" s="281"/>
      <c r="J23" s="281"/>
      <c r="K23" s="281"/>
      <c r="L23" s="281"/>
    </row>
    <row r="24" spans="1:18" x14ac:dyDescent="0.45">
      <c r="B24" s="283" t="s">
        <v>34</v>
      </c>
      <c r="C24" s="283"/>
      <c r="D24" s="280" t="s">
        <v>35</v>
      </c>
      <c r="E24" s="280"/>
      <c r="F24" s="280"/>
      <c r="G24" s="280"/>
      <c r="H24" s="280"/>
      <c r="I24" s="280"/>
      <c r="J24" s="280"/>
    </row>
    <row r="25" spans="1:18" x14ac:dyDescent="0.45">
      <c r="B25" s="31" t="s">
        <v>37</v>
      </c>
      <c r="C25" s="32" t="s">
        <v>38</v>
      </c>
      <c r="D25" s="32" t="s">
        <v>39</v>
      </c>
      <c r="E25" s="32" t="s">
        <v>40</v>
      </c>
      <c r="F25" s="32" t="s">
        <v>41</v>
      </c>
      <c r="G25" s="32" t="s">
        <v>42</v>
      </c>
      <c r="H25" s="32" t="s">
        <v>43</v>
      </c>
      <c r="I25" s="32" t="s">
        <v>44</v>
      </c>
      <c r="J25" s="32" t="s">
        <v>45</v>
      </c>
      <c r="K25" s="32" t="s">
        <v>46</v>
      </c>
      <c r="L25" s="33" t="s">
        <v>47</v>
      </c>
    </row>
    <row r="26" spans="1:18" x14ac:dyDescent="0.45">
      <c r="B26" s="34" t="s">
        <v>49</v>
      </c>
      <c r="C26" s="35">
        <v>20</v>
      </c>
      <c r="D26" s="35">
        <v>18</v>
      </c>
      <c r="E26" s="35">
        <v>16</v>
      </c>
      <c r="F26" s="35">
        <v>14</v>
      </c>
      <c r="G26" s="35">
        <v>12</v>
      </c>
      <c r="H26" s="35">
        <v>10</v>
      </c>
      <c r="I26" s="35">
        <v>8</v>
      </c>
      <c r="J26" s="35">
        <v>6</v>
      </c>
      <c r="K26" s="35">
        <v>4</v>
      </c>
      <c r="L26" s="36">
        <v>2</v>
      </c>
    </row>
    <row r="27" spans="1:18" ht="11.25" customHeight="1" x14ac:dyDescent="0.45"/>
    <row r="28" spans="1:18" x14ac:dyDescent="0.45">
      <c r="B28" s="284" t="s">
        <v>50</v>
      </c>
      <c r="C28" s="284"/>
      <c r="D28" s="284"/>
      <c r="E28" s="284"/>
      <c r="G28" s="281"/>
      <c r="H28" s="281"/>
      <c r="I28" s="281"/>
    </row>
    <row r="29" spans="1:18" x14ac:dyDescent="0.45">
      <c r="B29" s="285" t="s">
        <v>70</v>
      </c>
      <c r="C29" s="285"/>
      <c r="D29" s="282" t="s">
        <v>56</v>
      </c>
      <c r="E29" s="282"/>
      <c r="G29" s="281"/>
      <c r="H29" s="281"/>
      <c r="I29" s="281"/>
    </row>
    <row r="30" spans="1:18" x14ac:dyDescent="0.45">
      <c r="B30" s="332" t="s">
        <v>7</v>
      </c>
      <c r="C30" s="332"/>
      <c r="D30" s="330" t="s">
        <v>10</v>
      </c>
      <c r="E30" s="330"/>
      <c r="G30" s="281"/>
      <c r="H30" s="281"/>
      <c r="I30" s="281"/>
    </row>
    <row r="31" spans="1:18" x14ac:dyDescent="0.45">
      <c r="B31" s="289" t="s">
        <v>52</v>
      </c>
      <c r="C31" s="289"/>
      <c r="D31" s="290" t="s">
        <v>231</v>
      </c>
      <c r="E31" s="290"/>
      <c r="G31" s="281"/>
      <c r="H31" s="281"/>
      <c r="I31" s="281"/>
    </row>
    <row r="32" spans="1:18" x14ac:dyDescent="0.45">
      <c r="B32" s="291" t="s">
        <v>230</v>
      </c>
      <c r="C32" s="291"/>
      <c r="D32" s="288" t="s">
        <v>51</v>
      </c>
      <c r="E32" s="288"/>
      <c r="G32" s="281"/>
      <c r="H32" s="281"/>
      <c r="I32" s="281"/>
    </row>
    <row r="33" spans="1:9" x14ac:dyDescent="0.45">
      <c r="B33" s="331" t="s">
        <v>12</v>
      </c>
      <c r="C33" s="331"/>
      <c r="D33" s="294" t="s">
        <v>278</v>
      </c>
      <c r="E33" s="294"/>
      <c r="G33" s="281"/>
      <c r="H33" s="281"/>
      <c r="I33" s="281"/>
    </row>
    <row r="40" spans="1:9" x14ac:dyDescent="0.45">
      <c r="A40" t="s">
        <v>57</v>
      </c>
    </row>
    <row r="41" spans="1:9" x14ac:dyDescent="0.45">
      <c r="A41" t="s">
        <v>58</v>
      </c>
    </row>
    <row r="42" spans="1:9" x14ac:dyDescent="0.45">
      <c r="A42" t="s">
        <v>59</v>
      </c>
    </row>
    <row r="43" spans="1:9" x14ac:dyDescent="0.45">
      <c r="A43" t="s">
        <v>60</v>
      </c>
    </row>
    <row r="44" spans="1:9" x14ac:dyDescent="0.45">
      <c r="A44" t="s">
        <v>61</v>
      </c>
    </row>
    <row r="45" spans="1:9" x14ac:dyDescent="0.45">
      <c r="A45" t="s">
        <v>62</v>
      </c>
    </row>
    <row r="46" spans="1:9" x14ac:dyDescent="0.45">
      <c r="A46" t="s">
        <v>63</v>
      </c>
    </row>
    <row r="47" spans="1:9" x14ac:dyDescent="0.45">
      <c r="A47" t="s">
        <v>64</v>
      </c>
    </row>
    <row r="48" spans="1:9" x14ac:dyDescent="0.45">
      <c r="A48" t="s">
        <v>65</v>
      </c>
    </row>
    <row r="49" spans="1:1" x14ac:dyDescent="0.45">
      <c r="A49" t="s">
        <v>66</v>
      </c>
    </row>
    <row r="50" spans="1:1" x14ac:dyDescent="0.45">
      <c r="A50" t="s">
        <v>67</v>
      </c>
    </row>
    <row r="51" spans="1:1" x14ac:dyDescent="0.45">
      <c r="A51" t="s">
        <v>68</v>
      </c>
    </row>
    <row r="52" spans="1:1" x14ac:dyDescent="0.45">
      <c r="A52" t="s">
        <v>69</v>
      </c>
    </row>
  </sheetData>
  <mergeCells count="19">
    <mergeCell ref="B24:C24"/>
    <mergeCell ref="D24:J24"/>
    <mergeCell ref="B28:E28"/>
    <mergeCell ref="G28:I33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A1:L1"/>
    <mergeCell ref="B3:K3"/>
    <mergeCell ref="B22:C22"/>
    <mergeCell ref="D22:J22"/>
    <mergeCell ref="B23:L23"/>
  </mergeCells>
  <pageMargins left="0.39374999999999999" right="0.27569444444444402" top="0.31527777777777799" bottom="0.31527777777777799" header="0.51180555555555496" footer="0.51180555555555496"/>
  <pageSetup paperSize="9" scale="95" firstPageNumber="0" orientation="landscape" horizontalDpi="300" verticalDpi="30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C000"/>
  </sheetPr>
  <dimension ref="A1:P52"/>
  <sheetViews>
    <sheetView zoomScaleNormal="100" workbookViewId="0">
      <selection activeCell="S20" activeCellId="1" sqref="E6:E19 S20"/>
    </sheetView>
  </sheetViews>
  <sheetFormatPr defaultColWidth="8.53125" defaultRowHeight="14.25" x14ac:dyDescent="0.45"/>
  <cols>
    <col min="1" max="1" width="23" customWidth="1"/>
    <col min="2" max="11" width="10.1328125" customWidth="1"/>
  </cols>
  <sheetData>
    <row r="1" spans="1:16" s="4" customFormat="1" ht="46.5" x14ac:dyDescent="1.4">
      <c r="A1" s="277" t="s">
        <v>306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</row>
    <row r="2" spans="1:16" ht="9" customHeight="1" x14ac:dyDescent="0.45"/>
    <row r="3" spans="1:16" s="5" customFormat="1" ht="21" customHeight="1" x14ac:dyDescent="0.55000000000000004">
      <c r="A3" s="5" t="s">
        <v>4</v>
      </c>
      <c r="B3" s="296" t="s">
        <v>5</v>
      </c>
      <c r="C3" s="296"/>
      <c r="D3" s="296"/>
      <c r="E3" s="296"/>
      <c r="F3" s="296"/>
      <c r="G3" s="296"/>
      <c r="H3" s="296"/>
      <c r="I3" s="296"/>
      <c r="J3" s="296"/>
      <c r="K3" s="296"/>
      <c r="L3" s="6"/>
      <c r="M3" s="6"/>
      <c r="N3" s="6"/>
      <c r="O3" s="6"/>
      <c r="P3" s="6"/>
    </row>
    <row r="4" spans="1:16" s="20" customFormat="1" ht="14.25" customHeight="1" x14ac:dyDescent="0.4">
      <c r="A4" s="7"/>
      <c r="B4" s="8" t="s">
        <v>6</v>
      </c>
      <c r="C4" s="225" t="s">
        <v>7</v>
      </c>
      <c r="D4" s="10" t="s">
        <v>8</v>
      </c>
      <c r="E4" s="11" t="s">
        <v>289</v>
      </c>
      <c r="F4" s="14" t="s">
        <v>12</v>
      </c>
      <c r="G4" s="13" t="s">
        <v>11</v>
      </c>
      <c r="H4" s="12" t="s">
        <v>10</v>
      </c>
      <c r="I4" s="210" t="s">
        <v>13</v>
      </c>
      <c r="J4" s="16" t="s">
        <v>300</v>
      </c>
      <c r="K4" s="18" t="s">
        <v>269</v>
      </c>
      <c r="L4" s="19" t="s">
        <v>17</v>
      </c>
    </row>
    <row r="5" spans="1:16" s="20" customFormat="1" ht="14.25" customHeight="1" x14ac:dyDescent="0.35">
      <c r="A5" s="21" t="s">
        <v>280</v>
      </c>
      <c r="B5" s="226">
        <v>1</v>
      </c>
      <c r="C5" s="227">
        <v>1</v>
      </c>
      <c r="D5" s="228">
        <v>0</v>
      </c>
      <c r="E5" s="227">
        <v>0</v>
      </c>
      <c r="F5" s="227">
        <v>0</v>
      </c>
      <c r="G5" s="227">
        <v>0</v>
      </c>
      <c r="H5" s="227">
        <v>0</v>
      </c>
      <c r="I5" s="183">
        <v>0</v>
      </c>
      <c r="J5" s="227">
        <v>2</v>
      </c>
      <c r="K5" s="229">
        <v>6</v>
      </c>
      <c r="L5" s="25">
        <f t="shared" ref="L5:L20" si="0">SUM(B5:K5)</f>
        <v>10</v>
      </c>
      <c r="M5" s="20" t="s">
        <v>295</v>
      </c>
    </row>
    <row r="6" spans="1:16" s="20" customFormat="1" ht="14.25" customHeight="1" x14ac:dyDescent="0.35">
      <c r="A6" s="21" t="s">
        <v>18</v>
      </c>
      <c r="B6" s="123">
        <v>0</v>
      </c>
      <c r="C6" s="125">
        <v>0</v>
      </c>
      <c r="D6" s="125">
        <v>0</v>
      </c>
      <c r="E6" s="125">
        <v>0</v>
      </c>
      <c r="F6" s="125">
        <v>0</v>
      </c>
      <c r="G6" s="125">
        <v>0</v>
      </c>
      <c r="H6" s="125">
        <v>0</v>
      </c>
      <c r="I6" s="125">
        <v>0</v>
      </c>
      <c r="J6" s="125">
        <v>0</v>
      </c>
      <c r="K6" s="230">
        <v>1</v>
      </c>
      <c r="L6" s="25">
        <f t="shared" si="0"/>
        <v>1</v>
      </c>
      <c r="M6" s="20" t="s">
        <v>301</v>
      </c>
    </row>
    <row r="7" spans="1:16" s="20" customFormat="1" ht="14.25" customHeight="1" x14ac:dyDescent="0.35">
      <c r="A7" s="21" t="s">
        <v>281</v>
      </c>
      <c r="B7" s="123">
        <v>10</v>
      </c>
      <c r="C7" s="125">
        <v>10</v>
      </c>
      <c r="D7" s="125">
        <v>10</v>
      </c>
      <c r="E7" s="125">
        <v>14</v>
      </c>
      <c r="F7" s="125">
        <v>12</v>
      </c>
      <c r="G7" s="125">
        <v>10</v>
      </c>
      <c r="H7" s="125">
        <v>10</v>
      </c>
      <c r="I7" s="125">
        <v>10</v>
      </c>
      <c r="J7" s="125">
        <v>1</v>
      </c>
      <c r="K7" s="230">
        <v>10</v>
      </c>
      <c r="L7" s="25">
        <f t="shared" si="0"/>
        <v>97</v>
      </c>
      <c r="M7" s="20" t="s">
        <v>43</v>
      </c>
    </row>
    <row r="8" spans="1:16" s="20" customFormat="1" ht="14.25" customHeight="1" x14ac:dyDescent="0.35">
      <c r="A8" s="21" t="s">
        <v>271</v>
      </c>
      <c r="B8" s="123">
        <v>20</v>
      </c>
      <c r="C8" s="125">
        <v>20</v>
      </c>
      <c r="D8" s="125">
        <v>20</v>
      </c>
      <c r="E8" s="125">
        <v>20</v>
      </c>
      <c r="F8" s="125">
        <v>20</v>
      </c>
      <c r="G8" s="125">
        <v>20</v>
      </c>
      <c r="H8" s="125">
        <v>20</v>
      </c>
      <c r="I8" s="125">
        <v>20</v>
      </c>
      <c r="J8" s="125">
        <v>20</v>
      </c>
      <c r="K8" s="230">
        <v>18</v>
      </c>
      <c r="L8" s="25">
        <f t="shared" si="0"/>
        <v>198</v>
      </c>
      <c r="M8" s="20" t="s">
        <v>38</v>
      </c>
    </row>
    <row r="9" spans="1:16" s="20" customFormat="1" ht="14.25" customHeight="1" x14ac:dyDescent="0.35">
      <c r="A9" s="21" t="s">
        <v>296</v>
      </c>
      <c r="B9" s="123">
        <v>8</v>
      </c>
      <c r="C9" s="125">
        <v>2</v>
      </c>
      <c r="D9" s="125">
        <v>4</v>
      </c>
      <c r="E9" s="125">
        <v>1</v>
      </c>
      <c r="F9" s="125">
        <v>6</v>
      </c>
      <c r="G9" s="125">
        <v>2</v>
      </c>
      <c r="H9" s="125">
        <v>4</v>
      </c>
      <c r="I9" s="125">
        <v>2</v>
      </c>
      <c r="J9" s="125">
        <v>0</v>
      </c>
      <c r="K9" s="230">
        <v>0</v>
      </c>
      <c r="L9" s="25">
        <f t="shared" si="0"/>
        <v>29</v>
      </c>
      <c r="M9" s="20" t="s">
        <v>47</v>
      </c>
    </row>
    <row r="10" spans="1:16" s="20" customFormat="1" ht="14.25" customHeight="1" x14ac:dyDescent="0.35">
      <c r="A10" s="21" t="s">
        <v>297</v>
      </c>
      <c r="B10" s="123">
        <v>0</v>
      </c>
      <c r="C10" s="125">
        <v>0</v>
      </c>
      <c r="D10" s="125">
        <v>1</v>
      </c>
      <c r="E10" s="125">
        <v>6</v>
      </c>
      <c r="F10" s="125">
        <v>1</v>
      </c>
      <c r="G10" s="125">
        <v>6</v>
      </c>
      <c r="H10" s="125">
        <v>0</v>
      </c>
      <c r="I10" s="125">
        <v>0</v>
      </c>
      <c r="J10" s="125">
        <v>4</v>
      </c>
      <c r="K10" s="230">
        <v>0</v>
      </c>
      <c r="L10" s="25">
        <f t="shared" si="0"/>
        <v>18</v>
      </c>
      <c r="M10" s="20" t="s">
        <v>275</v>
      </c>
    </row>
    <row r="11" spans="1:16" s="20" customFormat="1" ht="14.25" customHeight="1" x14ac:dyDescent="0.35">
      <c r="A11" s="21" t="s">
        <v>298</v>
      </c>
      <c r="B11" s="123">
        <v>0</v>
      </c>
      <c r="C11" s="125">
        <v>0</v>
      </c>
      <c r="D11" s="125" t="s">
        <v>31</v>
      </c>
      <c r="E11" s="125">
        <v>0</v>
      </c>
      <c r="F11" s="125">
        <v>0</v>
      </c>
      <c r="G11" s="125">
        <v>0</v>
      </c>
      <c r="H11" s="125">
        <v>0</v>
      </c>
      <c r="I11" s="125">
        <v>0</v>
      </c>
      <c r="J11" s="125">
        <v>0</v>
      </c>
      <c r="K11" s="230">
        <v>0</v>
      </c>
      <c r="L11" s="25">
        <f t="shared" si="0"/>
        <v>0</v>
      </c>
    </row>
    <row r="12" spans="1:16" s="20" customFormat="1" ht="14.25" customHeight="1" x14ac:dyDescent="0.35">
      <c r="A12" s="21" t="s">
        <v>20</v>
      </c>
      <c r="B12" s="123">
        <v>4</v>
      </c>
      <c r="C12" s="125">
        <v>0</v>
      </c>
      <c r="D12" s="125">
        <v>2</v>
      </c>
      <c r="E12" s="125">
        <v>2</v>
      </c>
      <c r="F12" s="125">
        <v>2</v>
      </c>
      <c r="G12" s="125">
        <v>2</v>
      </c>
      <c r="H12" s="125">
        <v>4</v>
      </c>
      <c r="I12" s="125">
        <v>6</v>
      </c>
      <c r="J12" s="125">
        <v>0</v>
      </c>
      <c r="K12" s="230">
        <v>4</v>
      </c>
      <c r="L12" s="25">
        <f t="shared" si="0"/>
        <v>26</v>
      </c>
      <c r="M12" s="20" t="s">
        <v>272</v>
      </c>
    </row>
    <row r="13" spans="1:16" s="20" customFormat="1" ht="14.25" customHeight="1" x14ac:dyDescent="0.35">
      <c r="A13" s="21" t="s">
        <v>21</v>
      </c>
      <c r="B13" s="123">
        <v>14</v>
      </c>
      <c r="C13" s="125">
        <v>8</v>
      </c>
      <c r="D13" s="125">
        <v>8</v>
      </c>
      <c r="E13" s="125">
        <v>8</v>
      </c>
      <c r="F13" s="125">
        <v>8</v>
      </c>
      <c r="G13" s="125">
        <v>12</v>
      </c>
      <c r="H13" s="125">
        <v>12</v>
      </c>
      <c r="I13" s="125">
        <v>14</v>
      </c>
      <c r="J13" s="125">
        <v>8</v>
      </c>
      <c r="K13" s="230">
        <v>20</v>
      </c>
      <c r="L13" s="25">
        <f t="shared" si="0"/>
        <v>112</v>
      </c>
      <c r="M13" s="20" t="s">
        <v>42</v>
      </c>
    </row>
    <row r="14" spans="1:16" s="20" customFormat="1" ht="15" customHeight="1" x14ac:dyDescent="0.35">
      <c r="A14" s="21" t="s">
        <v>273</v>
      </c>
      <c r="B14" s="123">
        <v>1</v>
      </c>
      <c r="C14" s="230">
        <v>4</v>
      </c>
      <c r="D14" s="125">
        <v>6</v>
      </c>
      <c r="E14" s="125">
        <v>4</v>
      </c>
      <c r="F14" s="125">
        <v>4</v>
      </c>
      <c r="G14" s="125">
        <v>8</v>
      </c>
      <c r="H14" s="125">
        <v>0</v>
      </c>
      <c r="I14" s="125">
        <v>2</v>
      </c>
      <c r="J14" s="125">
        <v>6</v>
      </c>
      <c r="K14" s="230">
        <v>2</v>
      </c>
      <c r="L14" s="25">
        <f t="shared" si="0"/>
        <v>37</v>
      </c>
      <c r="M14" s="20" t="s">
        <v>45</v>
      </c>
    </row>
    <row r="15" spans="1:16" s="20" customFormat="1" ht="14.25" customHeight="1" x14ac:dyDescent="0.35">
      <c r="A15" s="21" t="s">
        <v>274</v>
      </c>
      <c r="B15" s="123">
        <v>18</v>
      </c>
      <c r="C15" s="230">
        <v>16</v>
      </c>
      <c r="D15" s="125">
        <v>14</v>
      </c>
      <c r="E15" s="125">
        <v>12</v>
      </c>
      <c r="F15" s="125">
        <v>16</v>
      </c>
      <c r="G15" s="125">
        <v>16</v>
      </c>
      <c r="H15" s="125">
        <v>14</v>
      </c>
      <c r="I15" s="125">
        <v>18</v>
      </c>
      <c r="J15" s="125">
        <v>16</v>
      </c>
      <c r="K15" s="230">
        <v>12</v>
      </c>
      <c r="L15" s="25">
        <f t="shared" si="0"/>
        <v>152</v>
      </c>
      <c r="M15" s="20" t="s">
        <v>41</v>
      </c>
    </row>
    <row r="16" spans="1:16" s="20" customFormat="1" ht="14.25" customHeight="1" x14ac:dyDescent="0.35">
      <c r="A16" s="21" t="s">
        <v>25</v>
      </c>
      <c r="B16" s="123">
        <v>2</v>
      </c>
      <c r="C16" s="230">
        <v>6</v>
      </c>
      <c r="D16" s="125">
        <v>0</v>
      </c>
      <c r="E16" s="125">
        <v>0</v>
      </c>
      <c r="F16" s="125">
        <v>0</v>
      </c>
      <c r="G16" s="125">
        <v>2</v>
      </c>
      <c r="H16" s="125">
        <v>6</v>
      </c>
      <c r="I16" s="125">
        <v>4</v>
      </c>
      <c r="J16" s="125">
        <v>12</v>
      </c>
      <c r="K16" s="230">
        <v>0</v>
      </c>
      <c r="L16" s="25">
        <f t="shared" si="0"/>
        <v>32</v>
      </c>
      <c r="M16" s="20" t="s">
        <v>46</v>
      </c>
    </row>
    <row r="17" spans="1:16" s="20" customFormat="1" ht="14.25" customHeight="1" x14ac:dyDescent="0.35">
      <c r="A17" s="26" t="s">
        <v>2</v>
      </c>
      <c r="B17" s="123">
        <v>12</v>
      </c>
      <c r="C17" s="230">
        <v>12</v>
      </c>
      <c r="D17" s="125">
        <v>18</v>
      </c>
      <c r="E17" s="125">
        <v>18</v>
      </c>
      <c r="F17" s="125">
        <v>14</v>
      </c>
      <c r="G17" s="125">
        <v>14</v>
      </c>
      <c r="H17" s="125">
        <v>16</v>
      </c>
      <c r="I17" s="125">
        <v>16</v>
      </c>
      <c r="J17" s="125">
        <v>18</v>
      </c>
      <c r="K17" s="230">
        <v>16</v>
      </c>
      <c r="L17" s="25">
        <f t="shared" si="0"/>
        <v>154</v>
      </c>
      <c r="M17" s="20" t="s">
        <v>40</v>
      </c>
    </row>
    <row r="18" spans="1:16" s="20" customFormat="1" ht="14.25" customHeight="1" x14ac:dyDescent="0.35">
      <c r="A18" s="26" t="s">
        <v>305</v>
      </c>
      <c r="B18" s="123">
        <v>0</v>
      </c>
      <c r="C18" s="230">
        <v>0</v>
      </c>
      <c r="D18" s="125">
        <v>0</v>
      </c>
      <c r="E18" s="125">
        <v>0</v>
      </c>
      <c r="F18" s="125">
        <v>0</v>
      </c>
      <c r="G18" s="125">
        <v>0</v>
      </c>
      <c r="H18" s="125">
        <v>0</v>
      </c>
      <c r="I18" s="125">
        <v>0</v>
      </c>
      <c r="J18" s="125">
        <v>0</v>
      </c>
      <c r="K18" s="230">
        <v>0</v>
      </c>
      <c r="L18" s="25">
        <f t="shared" si="0"/>
        <v>0</v>
      </c>
    </row>
    <row r="19" spans="1:16" s="20" customFormat="1" ht="14.25" customHeight="1" x14ac:dyDescent="0.35">
      <c r="A19" s="26" t="s">
        <v>28</v>
      </c>
      <c r="B19" s="123">
        <v>6</v>
      </c>
      <c r="C19" s="230">
        <v>14</v>
      </c>
      <c r="D19" s="125">
        <v>12</v>
      </c>
      <c r="E19" s="125">
        <v>10</v>
      </c>
      <c r="F19" s="125">
        <v>10</v>
      </c>
      <c r="G19" s="125">
        <v>4</v>
      </c>
      <c r="H19" s="125">
        <v>8</v>
      </c>
      <c r="I19" s="125">
        <v>8</v>
      </c>
      <c r="J19" s="125">
        <v>10</v>
      </c>
      <c r="K19" s="230">
        <v>8</v>
      </c>
      <c r="L19" s="25">
        <f t="shared" si="0"/>
        <v>90</v>
      </c>
      <c r="M19" s="20" t="s">
        <v>44</v>
      </c>
    </row>
    <row r="20" spans="1:16" s="20" customFormat="1" ht="14.25" customHeight="1" x14ac:dyDescent="0.35">
      <c r="A20" s="27" t="s">
        <v>282</v>
      </c>
      <c r="B20" s="231">
        <v>16</v>
      </c>
      <c r="C20" s="232">
        <v>18</v>
      </c>
      <c r="D20" s="233">
        <v>16</v>
      </c>
      <c r="E20" s="233">
        <v>16</v>
      </c>
      <c r="F20" s="233">
        <v>18</v>
      </c>
      <c r="G20" s="233">
        <v>18</v>
      </c>
      <c r="H20" s="125">
        <v>18</v>
      </c>
      <c r="I20" s="233">
        <v>14</v>
      </c>
      <c r="J20" s="125">
        <v>14</v>
      </c>
      <c r="K20" s="232">
        <v>14</v>
      </c>
      <c r="L20" s="25">
        <f t="shared" si="0"/>
        <v>162</v>
      </c>
      <c r="M20" s="20" t="s">
        <v>39</v>
      </c>
    </row>
    <row r="21" spans="1:16" x14ac:dyDescent="0.45">
      <c r="H21" s="223"/>
      <c r="J21" s="223"/>
      <c r="P21" s="20"/>
    </row>
    <row r="22" spans="1:16" x14ac:dyDescent="0.45">
      <c r="B22" s="279" t="s">
        <v>32</v>
      </c>
      <c r="C22" s="279"/>
      <c r="D22" s="280" t="s">
        <v>33</v>
      </c>
      <c r="E22" s="280"/>
      <c r="F22" s="280"/>
      <c r="G22" s="280"/>
      <c r="H22" s="280"/>
      <c r="I22" s="280"/>
      <c r="J22" s="280"/>
      <c r="P22" s="20"/>
    </row>
    <row r="23" spans="1:16" ht="7.5" customHeight="1" x14ac:dyDescent="0.45">
      <c r="B23" s="281"/>
      <c r="C23" s="281"/>
      <c r="D23" s="281"/>
      <c r="E23" s="281"/>
      <c r="F23" s="281"/>
      <c r="G23" s="281"/>
      <c r="H23" s="281"/>
      <c r="I23" s="281"/>
      <c r="J23" s="281"/>
      <c r="K23" s="281"/>
      <c r="L23" s="281"/>
    </row>
    <row r="24" spans="1:16" x14ac:dyDescent="0.45">
      <c r="B24" s="283" t="s">
        <v>34</v>
      </c>
      <c r="C24" s="283"/>
      <c r="D24" s="280" t="s">
        <v>35</v>
      </c>
      <c r="E24" s="280"/>
      <c r="F24" s="280"/>
      <c r="G24" s="280"/>
      <c r="H24" s="280"/>
      <c r="I24" s="280"/>
      <c r="J24" s="280"/>
    </row>
    <row r="25" spans="1:16" x14ac:dyDescent="0.45">
      <c r="B25" s="31" t="s">
        <v>37</v>
      </c>
      <c r="C25" s="32" t="s">
        <v>38</v>
      </c>
      <c r="D25" s="32" t="s">
        <v>39</v>
      </c>
      <c r="E25" s="32" t="s">
        <v>40</v>
      </c>
      <c r="F25" s="32" t="s">
        <v>41</v>
      </c>
      <c r="G25" s="32" t="s">
        <v>42</v>
      </c>
      <c r="H25" s="32" t="s">
        <v>43</v>
      </c>
      <c r="I25" s="32" t="s">
        <v>44</v>
      </c>
      <c r="J25" s="32" t="s">
        <v>45</v>
      </c>
      <c r="K25" s="32" t="s">
        <v>46</v>
      </c>
      <c r="L25" s="33" t="s">
        <v>47</v>
      </c>
    </row>
    <row r="26" spans="1:16" x14ac:dyDescent="0.45">
      <c r="B26" s="34" t="s">
        <v>49</v>
      </c>
      <c r="C26" s="35">
        <v>20</v>
      </c>
      <c r="D26" s="35">
        <v>18</v>
      </c>
      <c r="E26" s="35">
        <v>16</v>
      </c>
      <c r="F26" s="35">
        <v>14</v>
      </c>
      <c r="G26" s="35">
        <v>12</v>
      </c>
      <c r="H26" s="35">
        <v>10</v>
      </c>
      <c r="I26" s="35">
        <v>8</v>
      </c>
      <c r="J26" s="35">
        <v>6</v>
      </c>
      <c r="K26" s="35">
        <v>4</v>
      </c>
      <c r="L26" s="36">
        <v>2</v>
      </c>
    </row>
    <row r="27" spans="1:16" ht="11.25" customHeight="1" x14ac:dyDescent="0.45"/>
    <row r="28" spans="1:16" x14ac:dyDescent="0.45">
      <c r="B28" s="284" t="s">
        <v>50</v>
      </c>
      <c r="C28" s="284"/>
      <c r="D28" s="284"/>
      <c r="E28" s="284"/>
      <c r="G28" s="281"/>
      <c r="H28" s="281"/>
      <c r="I28" s="281"/>
    </row>
    <row r="29" spans="1:16" x14ac:dyDescent="0.45">
      <c r="B29" s="285" t="s">
        <v>70</v>
      </c>
      <c r="C29" s="285"/>
      <c r="D29" s="282" t="s">
        <v>56</v>
      </c>
      <c r="E29" s="282"/>
      <c r="G29" s="281"/>
      <c r="H29" s="281"/>
      <c r="I29" s="281"/>
    </row>
    <row r="30" spans="1:16" x14ac:dyDescent="0.45">
      <c r="B30" s="332" t="s">
        <v>7</v>
      </c>
      <c r="C30" s="332"/>
      <c r="D30" s="330" t="s">
        <v>10</v>
      </c>
      <c r="E30" s="330"/>
      <c r="G30" s="281"/>
      <c r="H30" s="281"/>
      <c r="I30" s="281"/>
    </row>
    <row r="31" spans="1:16" x14ac:dyDescent="0.45">
      <c r="B31" s="289" t="s">
        <v>52</v>
      </c>
      <c r="C31" s="289"/>
      <c r="D31" s="290" t="s">
        <v>231</v>
      </c>
      <c r="E31" s="290"/>
      <c r="G31" s="281"/>
      <c r="H31" s="281"/>
      <c r="I31" s="281"/>
    </row>
    <row r="32" spans="1:16" x14ac:dyDescent="0.45">
      <c r="B32" s="291" t="s">
        <v>230</v>
      </c>
      <c r="C32" s="291"/>
      <c r="D32" s="288" t="s">
        <v>51</v>
      </c>
      <c r="E32" s="288"/>
      <c r="G32" s="281"/>
      <c r="H32" s="281"/>
      <c r="I32" s="281"/>
    </row>
    <row r="33" spans="1:9" x14ac:dyDescent="0.45">
      <c r="B33" s="331" t="s">
        <v>12</v>
      </c>
      <c r="C33" s="331"/>
      <c r="D33" s="294" t="s">
        <v>278</v>
      </c>
      <c r="E33" s="294"/>
      <c r="G33" s="281"/>
      <c r="H33" s="281"/>
      <c r="I33" s="281"/>
    </row>
    <row r="40" spans="1:9" x14ac:dyDescent="0.45">
      <c r="A40" t="s">
        <v>57</v>
      </c>
    </row>
    <row r="41" spans="1:9" x14ac:dyDescent="0.45">
      <c r="A41" t="s">
        <v>58</v>
      </c>
    </row>
    <row r="42" spans="1:9" x14ac:dyDescent="0.45">
      <c r="A42" t="s">
        <v>59</v>
      </c>
    </row>
    <row r="43" spans="1:9" x14ac:dyDescent="0.45">
      <c r="A43" t="s">
        <v>60</v>
      </c>
    </row>
    <row r="44" spans="1:9" x14ac:dyDescent="0.45">
      <c r="A44" t="s">
        <v>61</v>
      </c>
    </row>
    <row r="45" spans="1:9" x14ac:dyDescent="0.45">
      <c r="A45" t="s">
        <v>62</v>
      </c>
    </row>
    <row r="46" spans="1:9" x14ac:dyDescent="0.45">
      <c r="A46" t="s">
        <v>63</v>
      </c>
    </row>
    <row r="47" spans="1:9" x14ac:dyDescent="0.45">
      <c r="A47" t="s">
        <v>64</v>
      </c>
    </row>
    <row r="48" spans="1:9" x14ac:dyDescent="0.45">
      <c r="A48" t="s">
        <v>65</v>
      </c>
    </row>
    <row r="49" spans="1:1" x14ac:dyDescent="0.45">
      <c r="A49" t="s">
        <v>66</v>
      </c>
    </row>
    <row r="50" spans="1:1" x14ac:dyDescent="0.45">
      <c r="A50" t="s">
        <v>67</v>
      </c>
    </row>
    <row r="51" spans="1:1" x14ac:dyDescent="0.45">
      <c r="A51" t="s">
        <v>68</v>
      </c>
    </row>
    <row r="52" spans="1:1" x14ac:dyDescent="0.45">
      <c r="A52" t="s">
        <v>69</v>
      </c>
    </row>
  </sheetData>
  <mergeCells count="19">
    <mergeCell ref="B24:C24"/>
    <mergeCell ref="D24:J24"/>
    <mergeCell ref="B28:E28"/>
    <mergeCell ref="G28:I33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A1:L1"/>
    <mergeCell ref="B3:K3"/>
    <mergeCell ref="B22:C22"/>
    <mergeCell ref="D22:J22"/>
    <mergeCell ref="B23:L23"/>
  </mergeCells>
  <pageMargins left="0.39374999999999999" right="0.27569444444444402" top="0.31527777777777799" bottom="0.31527777777777799" header="0.51180555555555496" footer="0.51180555555555496"/>
  <pageSetup paperSize="9" scale="95" firstPageNumber="0" orientation="landscape" horizontalDpi="300" verticalDpi="30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C000"/>
  </sheetPr>
  <dimension ref="A1:V53"/>
  <sheetViews>
    <sheetView zoomScaleNormal="100" workbookViewId="0">
      <selection activeCell="A42" activeCellId="1" sqref="E6:E19 A42"/>
    </sheetView>
  </sheetViews>
  <sheetFormatPr defaultColWidth="8.53125" defaultRowHeight="14.25" x14ac:dyDescent="0.45"/>
  <cols>
    <col min="1" max="1" width="23" customWidth="1"/>
    <col min="2" max="11" width="10.1328125" customWidth="1"/>
  </cols>
  <sheetData>
    <row r="1" spans="1:22" s="4" customFormat="1" ht="46.5" x14ac:dyDescent="1.4">
      <c r="A1" s="277" t="s">
        <v>307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</row>
    <row r="2" spans="1:22" ht="9" customHeight="1" x14ac:dyDescent="0.45"/>
    <row r="3" spans="1:22" s="5" customFormat="1" ht="21" customHeight="1" x14ac:dyDescent="0.55000000000000004">
      <c r="A3" s="5" t="s">
        <v>4</v>
      </c>
      <c r="B3" s="296" t="s">
        <v>5</v>
      </c>
      <c r="C3" s="296"/>
      <c r="D3" s="296"/>
      <c r="E3" s="296"/>
      <c r="F3" s="296"/>
      <c r="G3" s="296"/>
      <c r="H3" s="296"/>
      <c r="I3" s="296"/>
      <c r="J3" s="296"/>
      <c r="K3" s="296"/>
      <c r="L3" s="6"/>
      <c r="M3" s="6"/>
      <c r="N3" s="6"/>
      <c r="O3" s="6"/>
      <c r="P3" s="6"/>
    </row>
    <row r="4" spans="1:22" s="20" customFormat="1" ht="14.25" customHeight="1" x14ac:dyDescent="0.4">
      <c r="A4" s="7"/>
      <c r="B4" s="8" t="s">
        <v>6</v>
      </c>
      <c r="C4" s="225" t="s">
        <v>7</v>
      </c>
      <c r="D4" s="10" t="s">
        <v>8</v>
      </c>
      <c r="E4" s="11" t="s">
        <v>289</v>
      </c>
      <c r="F4" s="14" t="s">
        <v>12</v>
      </c>
      <c r="G4" s="13" t="s">
        <v>11</v>
      </c>
      <c r="H4" s="12" t="s">
        <v>10</v>
      </c>
      <c r="I4" s="210" t="s">
        <v>13</v>
      </c>
      <c r="J4" s="16" t="s">
        <v>300</v>
      </c>
      <c r="K4" s="18" t="s">
        <v>269</v>
      </c>
      <c r="L4" s="19" t="s">
        <v>17</v>
      </c>
    </row>
    <row r="5" spans="1:22" s="20" customFormat="1" ht="14.25" customHeight="1" x14ac:dyDescent="0.35">
      <c r="A5" s="21" t="s">
        <v>280</v>
      </c>
      <c r="B5" s="226">
        <v>6</v>
      </c>
      <c r="C5" s="227">
        <v>1</v>
      </c>
      <c r="D5" s="228">
        <v>0</v>
      </c>
      <c r="E5" s="227">
        <v>1</v>
      </c>
      <c r="F5" s="227">
        <v>0</v>
      </c>
      <c r="G5" s="227">
        <v>0</v>
      </c>
      <c r="H5" s="227">
        <v>0</v>
      </c>
      <c r="I5" s="183">
        <v>0</v>
      </c>
      <c r="J5" s="227">
        <v>1</v>
      </c>
      <c r="K5" s="229">
        <v>6</v>
      </c>
      <c r="L5" s="25">
        <f t="shared" ref="L5:L21" si="0">SUM(B5:K5)</f>
        <v>15</v>
      </c>
      <c r="M5" s="20" t="s">
        <v>275</v>
      </c>
      <c r="U5" s="20">
        <v>200</v>
      </c>
      <c r="V5" s="20" t="s">
        <v>38</v>
      </c>
    </row>
    <row r="6" spans="1:22" s="20" customFormat="1" ht="14.25" customHeight="1" x14ac:dyDescent="0.35">
      <c r="A6" s="21" t="s">
        <v>18</v>
      </c>
      <c r="B6" s="123">
        <v>1</v>
      </c>
      <c r="C6" s="125">
        <v>0</v>
      </c>
      <c r="D6" s="125">
        <v>0</v>
      </c>
      <c r="E6" s="125">
        <v>0</v>
      </c>
      <c r="F6" s="125">
        <v>0</v>
      </c>
      <c r="G6" s="125">
        <v>0</v>
      </c>
      <c r="H6" s="125">
        <v>0</v>
      </c>
      <c r="I6" s="125">
        <v>0</v>
      </c>
      <c r="J6" s="125">
        <v>0</v>
      </c>
      <c r="K6" s="230">
        <v>2</v>
      </c>
      <c r="L6" s="25">
        <f t="shared" si="0"/>
        <v>3</v>
      </c>
      <c r="M6" s="20" t="s">
        <v>301</v>
      </c>
      <c r="U6" s="20">
        <v>166</v>
      </c>
      <c r="V6" s="20" t="s">
        <v>39</v>
      </c>
    </row>
    <row r="7" spans="1:22" s="20" customFormat="1" ht="14.25" customHeight="1" x14ac:dyDescent="0.35">
      <c r="A7" s="21" t="s">
        <v>281</v>
      </c>
      <c r="B7" s="123">
        <v>8</v>
      </c>
      <c r="C7" s="125">
        <v>10</v>
      </c>
      <c r="D7" s="125">
        <v>8</v>
      </c>
      <c r="E7" s="125">
        <v>4</v>
      </c>
      <c r="F7" s="125">
        <v>10</v>
      </c>
      <c r="G7" s="125">
        <v>4</v>
      </c>
      <c r="H7" s="125">
        <v>4</v>
      </c>
      <c r="I7" s="125">
        <v>0</v>
      </c>
      <c r="J7" s="125">
        <v>4</v>
      </c>
      <c r="K7" s="230">
        <v>1</v>
      </c>
      <c r="L7" s="25">
        <f t="shared" si="0"/>
        <v>53</v>
      </c>
      <c r="M7" s="20" t="s">
        <v>45</v>
      </c>
      <c r="U7" s="20">
        <v>154</v>
      </c>
      <c r="V7" s="20" t="s">
        <v>40</v>
      </c>
    </row>
    <row r="8" spans="1:22" s="20" customFormat="1" ht="14.25" customHeight="1" x14ac:dyDescent="0.35">
      <c r="A8" s="21" t="s">
        <v>271</v>
      </c>
      <c r="B8" s="123">
        <v>20</v>
      </c>
      <c r="C8" s="125">
        <v>20</v>
      </c>
      <c r="D8" s="125">
        <v>20</v>
      </c>
      <c r="E8" s="125">
        <v>20</v>
      </c>
      <c r="F8" s="125">
        <v>20</v>
      </c>
      <c r="G8" s="125">
        <v>20</v>
      </c>
      <c r="H8" s="125">
        <v>20</v>
      </c>
      <c r="I8" s="125">
        <v>20</v>
      </c>
      <c r="J8" s="125">
        <v>20</v>
      </c>
      <c r="K8" s="230">
        <v>20</v>
      </c>
      <c r="L8" s="25">
        <f t="shared" si="0"/>
        <v>200</v>
      </c>
      <c r="M8" s="20" t="s">
        <v>38</v>
      </c>
      <c r="U8" s="20">
        <v>126</v>
      </c>
      <c r="V8" s="20" t="s">
        <v>41</v>
      </c>
    </row>
    <row r="9" spans="1:22" s="20" customFormat="1" ht="14.25" customHeight="1" x14ac:dyDescent="0.35">
      <c r="A9" s="21" t="s">
        <v>296</v>
      </c>
      <c r="B9" s="123">
        <v>1</v>
      </c>
      <c r="C9" s="125">
        <v>2</v>
      </c>
      <c r="D9" s="125">
        <v>0</v>
      </c>
      <c r="E9" s="125">
        <v>12</v>
      </c>
      <c r="F9" s="125">
        <v>0</v>
      </c>
      <c r="G9" s="125">
        <v>0</v>
      </c>
      <c r="H9" s="125">
        <v>0</v>
      </c>
      <c r="I9" s="125">
        <v>6</v>
      </c>
      <c r="J9" s="125">
        <v>2</v>
      </c>
      <c r="K9" s="230">
        <v>0</v>
      </c>
      <c r="L9" s="25">
        <f t="shared" si="0"/>
        <v>23</v>
      </c>
      <c r="M9" s="20" t="s">
        <v>47</v>
      </c>
      <c r="U9" s="20">
        <v>124</v>
      </c>
      <c r="V9" s="20" t="s">
        <v>42</v>
      </c>
    </row>
    <row r="10" spans="1:22" s="20" customFormat="1" ht="14.25" customHeight="1" x14ac:dyDescent="0.35">
      <c r="A10" s="21" t="s">
        <v>297</v>
      </c>
      <c r="B10" s="123">
        <v>0</v>
      </c>
      <c r="C10" s="125">
        <v>0</v>
      </c>
      <c r="D10" s="125">
        <v>0</v>
      </c>
      <c r="E10" s="125">
        <v>1</v>
      </c>
      <c r="F10" s="125">
        <v>2</v>
      </c>
      <c r="G10" s="125">
        <v>0</v>
      </c>
      <c r="H10" s="125">
        <v>0</v>
      </c>
      <c r="I10" s="125">
        <v>0</v>
      </c>
      <c r="J10" s="125">
        <v>1</v>
      </c>
      <c r="K10" s="230">
        <v>0</v>
      </c>
      <c r="L10" s="25">
        <f t="shared" si="0"/>
        <v>4</v>
      </c>
      <c r="M10" s="20" t="s">
        <v>295</v>
      </c>
      <c r="U10" s="20">
        <v>106</v>
      </c>
      <c r="V10" s="20" t="s">
        <v>43</v>
      </c>
    </row>
    <row r="11" spans="1:22" s="20" customFormat="1" ht="14.25" hidden="1" customHeight="1" x14ac:dyDescent="0.35">
      <c r="A11" s="21" t="s">
        <v>298</v>
      </c>
      <c r="B11" s="123">
        <v>0</v>
      </c>
      <c r="C11" s="125">
        <v>0</v>
      </c>
      <c r="D11" s="125">
        <v>0</v>
      </c>
      <c r="E11" s="125">
        <v>0</v>
      </c>
      <c r="F11" s="125">
        <v>0</v>
      </c>
      <c r="G11" s="125">
        <v>0</v>
      </c>
      <c r="H11" s="125">
        <v>0</v>
      </c>
      <c r="I11" s="125">
        <v>0</v>
      </c>
      <c r="J11" s="125">
        <v>0</v>
      </c>
      <c r="K11" s="230"/>
      <c r="L11" s="25">
        <f t="shared" si="0"/>
        <v>0</v>
      </c>
      <c r="U11" s="20">
        <v>0</v>
      </c>
    </row>
    <row r="12" spans="1:22" s="20" customFormat="1" ht="14.25" customHeight="1" x14ac:dyDescent="0.35">
      <c r="A12" s="21" t="s">
        <v>20</v>
      </c>
      <c r="B12" s="123">
        <v>2</v>
      </c>
      <c r="C12" s="125">
        <v>0</v>
      </c>
      <c r="D12" s="125">
        <v>4</v>
      </c>
      <c r="E12" s="125">
        <v>0</v>
      </c>
      <c r="F12" s="125">
        <v>4</v>
      </c>
      <c r="G12" s="125">
        <v>2</v>
      </c>
      <c r="H12" s="125">
        <v>2</v>
      </c>
      <c r="I12" s="125">
        <v>0</v>
      </c>
      <c r="J12" s="125">
        <v>0</v>
      </c>
      <c r="K12" s="230">
        <v>4</v>
      </c>
      <c r="L12" s="25">
        <f t="shared" si="0"/>
        <v>18</v>
      </c>
      <c r="M12" s="20" t="s">
        <v>272</v>
      </c>
      <c r="U12" s="20">
        <v>69</v>
      </c>
      <c r="V12" s="20" t="s">
        <v>44</v>
      </c>
    </row>
    <row r="13" spans="1:22" s="20" customFormat="1" ht="14.25" customHeight="1" x14ac:dyDescent="0.35">
      <c r="A13" s="21" t="s">
        <v>21</v>
      </c>
      <c r="B13" s="123">
        <v>10</v>
      </c>
      <c r="C13" s="125">
        <v>8</v>
      </c>
      <c r="D13" s="125">
        <v>10</v>
      </c>
      <c r="E13" s="125">
        <v>8</v>
      </c>
      <c r="F13" s="125">
        <v>12</v>
      </c>
      <c r="G13" s="125">
        <v>10</v>
      </c>
      <c r="H13" s="125">
        <v>8</v>
      </c>
      <c r="I13" s="125">
        <v>14</v>
      </c>
      <c r="J13" s="125">
        <v>10</v>
      </c>
      <c r="K13" s="230">
        <v>16</v>
      </c>
      <c r="L13" s="25">
        <f t="shared" si="0"/>
        <v>106</v>
      </c>
      <c r="M13" s="20" t="s">
        <v>43</v>
      </c>
      <c r="U13" s="20">
        <v>53</v>
      </c>
      <c r="V13" s="20" t="s">
        <v>45</v>
      </c>
    </row>
    <row r="14" spans="1:22" s="20" customFormat="1" ht="15" customHeight="1" x14ac:dyDescent="0.35">
      <c r="A14" s="21" t="s">
        <v>273</v>
      </c>
      <c r="B14" s="123">
        <v>1</v>
      </c>
      <c r="C14" s="230">
        <v>4</v>
      </c>
      <c r="D14" s="125">
        <v>2</v>
      </c>
      <c r="E14" s="125">
        <v>10</v>
      </c>
      <c r="F14" s="125">
        <v>2</v>
      </c>
      <c r="G14" s="125">
        <v>10</v>
      </c>
      <c r="H14" s="125">
        <v>10</v>
      </c>
      <c r="I14" s="125">
        <v>8</v>
      </c>
      <c r="J14" s="125">
        <v>12</v>
      </c>
      <c r="K14" s="230">
        <v>10</v>
      </c>
      <c r="L14" s="25">
        <f t="shared" si="0"/>
        <v>69</v>
      </c>
      <c r="M14" s="20" t="s">
        <v>44</v>
      </c>
      <c r="U14" s="20">
        <v>52</v>
      </c>
      <c r="V14" s="20" t="s">
        <v>46</v>
      </c>
    </row>
    <row r="15" spans="1:22" s="20" customFormat="1" ht="14.25" hidden="1" customHeight="1" x14ac:dyDescent="0.35">
      <c r="A15" s="21" t="s">
        <v>308</v>
      </c>
      <c r="B15" s="123">
        <v>0</v>
      </c>
      <c r="C15" s="230">
        <v>0</v>
      </c>
      <c r="D15" s="125">
        <v>0</v>
      </c>
      <c r="E15" s="125">
        <v>0</v>
      </c>
      <c r="F15" s="125">
        <v>0</v>
      </c>
      <c r="G15" s="125">
        <v>16</v>
      </c>
      <c r="H15" s="125">
        <v>18</v>
      </c>
      <c r="I15" s="125"/>
      <c r="J15" s="125">
        <v>18</v>
      </c>
      <c r="K15" s="230"/>
      <c r="L15" s="25">
        <f t="shared" si="0"/>
        <v>52</v>
      </c>
      <c r="U15" s="20">
        <v>52</v>
      </c>
    </row>
    <row r="16" spans="1:22" s="20" customFormat="1" ht="14.25" customHeight="1" x14ac:dyDescent="0.35">
      <c r="A16" s="21" t="s">
        <v>274</v>
      </c>
      <c r="B16" s="123">
        <v>14</v>
      </c>
      <c r="C16" s="230">
        <v>18</v>
      </c>
      <c r="D16" s="125">
        <v>12</v>
      </c>
      <c r="E16" s="125">
        <v>16</v>
      </c>
      <c r="F16" s="125">
        <v>18</v>
      </c>
      <c r="G16" s="125">
        <v>16</v>
      </c>
      <c r="H16" s="125">
        <v>18</v>
      </c>
      <c r="I16" s="125">
        <v>18</v>
      </c>
      <c r="J16" s="125">
        <v>18</v>
      </c>
      <c r="K16" s="230">
        <v>18</v>
      </c>
      <c r="L16" s="25">
        <f t="shared" si="0"/>
        <v>166</v>
      </c>
      <c r="M16" s="20" t="s">
        <v>39</v>
      </c>
      <c r="U16" s="20">
        <v>23</v>
      </c>
      <c r="V16" s="20" t="s">
        <v>47</v>
      </c>
    </row>
    <row r="17" spans="1:22" s="20" customFormat="1" ht="14.25" customHeight="1" x14ac:dyDescent="0.35">
      <c r="A17" s="21" t="s">
        <v>25</v>
      </c>
      <c r="B17" s="123">
        <v>4</v>
      </c>
      <c r="C17" s="230">
        <v>6</v>
      </c>
      <c r="D17" s="125">
        <v>6</v>
      </c>
      <c r="E17" s="125">
        <v>2</v>
      </c>
      <c r="F17" s="125">
        <v>6</v>
      </c>
      <c r="G17" s="125">
        <v>6</v>
      </c>
      <c r="H17" s="125">
        <v>6</v>
      </c>
      <c r="I17" s="125">
        <v>10</v>
      </c>
      <c r="J17" s="125">
        <v>6</v>
      </c>
      <c r="K17" s="230">
        <v>0</v>
      </c>
      <c r="L17" s="25">
        <f t="shared" si="0"/>
        <v>52</v>
      </c>
      <c r="M17" s="20" t="s">
        <v>46</v>
      </c>
      <c r="U17" s="20">
        <v>18</v>
      </c>
      <c r="V17" s="20" t="s">
        <v>272</v>
      </c>
    </row>
    <row r="18" spans="1:22" s="20" customFormat="1" ht="14.25" customHeight="1" x14ac:dyDescent="0.35">
      <c r="A18" s="26" t="s">
        <v>2</v>
      </c>
      <c r="B18" s="123">
        <v>18</v>
      </c>
      <c r="C18" s="230">
        <v>14</v>
      </c>
      <c r="D18" s="125">
        <v>14</v>
      </c>
      <c r="E18" s="125">
        <v>18</v>
      </c>
      <c r="F18" s="125">
        <v>14</v>
      </c>
      <c r="G18" s="125">
        <v>18</v>
      </c>
      <c r="H18" s="125">
        <v>14</v>
      </c>
      <c r="I18" s="125">
        <v>16</v>
      </c>
      <c r="J18" s="125">
        <v>14</v>
      </c>
      <c r="K18" s="230">
        <v>14</v>
      </c>
      <c r="L18" s="25">
        <f t="shared" si="0"/>
        <v>154</v>
      </c>
      <c r="M18" s="20" t="s">
        <v>40</v>
      </c>
      <c r="U18" s="20">
        <v>15</v>
      </c>
      <c r="V18" s="20" t="s">
        <v>275</v>
      </c>
    </row>
    <row r="19" spans="1:22" s="20" customFormat="1" ht="14.25" hidden="1" customHeight="1" x14ac:dyDescent="0.35">
      <c r="A19" s="26" t="s">
        <v>305</v>
      </c>
      <c r="B19" s="123">
        <v>0</v>
      </c>
      <c r="C19" s="230">
        <v>0</v>
      </c>
      <c r="D19" s="125">
        <v>0</v>
      </c>
      <c r="E19" s="125">
        <v>0</v>
      </c>
      <c r="F19" s="125">
        <v>0</v>
      </c>
      <c r="G19" s="125">
        <v>12</v>
      </c>
      <c r="H19" s="125">
        <v>12</v>
      </c>
      <c r="I19" s="125"/>
      <c r="J19" s="125">
        <v>8</v>
      </c>
      <c r="K19" s="230"/>
      <c r="L19" s="25">
        <f t="shared" si="0"/>
        <v>32</v>
      </c>
      <c r="U19" s="20">
        <v>32</v>
      </c>
    </row>
    <row r="20" spans="1:22" s="20" customFormat="1" ht="14.25" customHeight="1" x14ac:dyDescent="0.35">
      <c r="A20" s="26" t="s">
        <v>28</v>
      </c>
      <c r="B20" s="123">
        <v>12</v>
      </c>
      <c r="C20" s="230">
        <v>16</v>
      </c>
      <c r="D20" s="125">
        <v>16</v>
      </c>
      <c r="E20" s="125">
        <v>14</v>
      </c>
      <c r="F20" s="125">
        <v>16</v>
      </c>
      <c r="G20" s="125">
        <v>12</v>
      </c>
      <c r="H20" s="125">
        <v>12</v>
      </c>
      <c r="I20" s="125">
        <v>12</v>
      </c>
      <c r="J20" s="125">
        <v>8</v>
      </c>
      <c r="K20" s="230">
        <v>8</v>
      </c>
      <c r="L20" s="25">
        <f t="shared" si="0"/>
        <v>126</v>
      </c>
      <c r="M20" s="20" t="s">
        <v>41</v>
      </c>
      <c r="U20" s="20">
        <v>4</v>
      </c>
      <c r="V20" s="20" t="s">
        <v>295</v>
      </c>
    </row>
    <row r="21" spans="1:22" s="20" customFormat="1" ht="14.25" customHeight="1" x14ac:dyDescent="0.35">
      <c r="A21" s="27" t="s">
        <v>282</v>
      </c>
      <c r="B21" s="231">
        <v>16</v>
      </c>
      <c r="C21" s="232">
        <v>12</v>
      </c>
      <c r="D21" s="233">
        <v>18</v>
      </c>
      <c r="E21" s="233">
        <v>8</v>
      </c>
      <c r="F21" s="233">
        <v>8</v>
      </c>
      <c r="G21" s="233">
        <v>14</v>
      </c>
      <c r="H21" s="125">
        <v>16</v>
      </c>
      <c r="I21" s="233">
        <v>4</v>
      </c>
      <c r="J21" s="125">
        <v>16</v>
      </c>
      <c r="K21" s="232">
        <v>12</v>
      </c>
      <c r="L21" s="25">
        <f t="shared" si="0"/>
        <v>124</v>
      </c>
      <c r="M21" s="20" t="s">
        <v>42</v>
      </c>
      <c r="U21" s="20">
        <v>3</v>
      </c>
      <c r="V21" s="20" t="s">
        <v>301</v>
      </c>
    </row>
    <row r="22" spans="1:22" x14ac:dyDescent="0.45">
      <c r="H22" s="223"/>
      <c r="J22" s="223"/>
      <c r="P22" s="20"/>
    </row>
    <row r="23" spans="1:22" x14ac:dyDescent="0.45">
      <c r="B23" s="279" t="s">
        <v>32</v>
      </c>
      <c r="C23" s="279"/>
      <c r="D23" s="280" t="s">
        <v>33</v>
      </c>
      <c r="E23" s="280"/>
      <c r="F23" s="280"/>
      <c r="G23" s="280"/>
      <c r="H23" s="280"/>
      <c r="I23" s="280"/>
      <c r="J23" s="280"/>
      <c r="P23" s="20"/>
    </row>
    <row r="24" spans="1:22" ht="7.5" customHeight="1" x14ac:dyDescent="0.45">
      <c r="B24" s="281"/>
      <c r="C24" s="281"/>
      <c r="D24" s="281"/>
      <c r="E24" s="281"/>
      <c r="F24" s="281"/>
      <c r="G24" s="281"/>
      <c r="H24" s="281"/>
      <c r="I24" s="281"/>
      <c r="J24" s="281"/>
      <c r="K24" s="281"/>
      <c r="L24" s="281"/>
    </row>
    <row r="25" spans="1:22" x14ac:dyDescent="0.45">
      <c r="B25" s="283" t="s">
        <v>34</v>
      </c>
      <c r="C25" s="283"/>
      <c r="D25" s="280" t="s">
        <v>35</v>
      </c>
      <c r="E25" s="280"/>
      <c r="F25" s="280"/>
      <c r="G25" s="280"/>
      <c r="H25" s="280"/>
      <c r="I25" s="280"/>
      <c r="J25" s="280"/>
    </row>
    <row r="26" spans="1:22" x14ac:dyDescent="0.45">
      <c r="B26" s="31" t="s">
        <v>37</v>
      </c>
      <c r="C26" s="32" t="s">
        <v>38</v>
      </c>
      <c r="D26" s="32" t="s">
        <v>39</v>
      </c>
      <c r="E26" s="32" t="s">
        <v>40</v>
      </c>
      <c r="F26" s="32" t="s">
        <v>41</v>
      </c>
      <c r="G26" s="32" t="s">
        <v>42</v>
      </c>
      <c r="H26" s="32" t="s">
        <v>43</v>
      </c>
      <c r="I26" s="32" t="s">
        <v>44</v>
      </c>
      <c r="J26" s="32" t="s">
        <v>45</v>
      </c>
      <c r="K26" s="32" t="s">
        <v>46</v>
      </c>
      <c r="L26" s="33" t="s">
        <v>47</v>
      </c>
    </row>
    <row r="27" spans="1:22" x14ac:dyDescent="0.45">
      <c r="B27" s="34" t="s">
        <v>49</v>
      </c>
      <c r="C27" s="35">
        <v>20</v>
      </c>
      <c r="D27" s="35">
        <v>18</v>
      </c>
      <c r="E27" s="35">
        <v>16</v>
      </c>
      <c r="F27" s="35">
        <v>14</v>
      </c>
      <c r="G27" s="35">
        <v>12</v>
      </c>
      <c r="H27" s="35">
        <v>10</v>
      </c>
      <c r="I27" s="35">
        <v>8</v>
      </c>
      <c r="J27" s="35">
        <v>6</v>
      </c>
      <c r="K27" s="35">
        <v>4</v>
      </c>
      <c r="L27" s="36">
        <v>2</v>
      </c>
    </row>
    <row r="28" spans="1:22" ht="11.25" customHeight="1" x14ac:dyDescent="0.45"/>
    <row r="29" spans="1:22" x14ac:dyDescent="0.45">
      <c r="B29" s="284" t="s">
        <v>50</v>
      </c>
      <c r="C29" s="284"/>
      <c r="D29" s="284"/>
      <c r="E29" s="284"/>
      <c r="G29" s="281"/>
      <c r="H29" s="281"/>
      <c r="I29" s="281"/>
    </row>
    <row r="30" spans="1:22" x14ac:dyDescent="0.45">
      <c r="B30" s="285" t="s">
        <v>70</v>
      </c>
      <c r="C30" s="285"/>
      <c r="D30" s="282" t="s">
        <v>56</v>
      </c>
      <c r="E30" s="282"/>
      <c r="G30" s="281"/>
      <c r="H30" s="281"/>
      <c r="I30" s="281"/>
    </row>
    <row r="31" spans="1:22" x14ac:dyDescent="0.45">
      <c r="B31" s="332" t="s">
        <v>7</v>
      </c>
      <c r="C31" s="332"/>
      <c r="D31" s="330" t="s">
        <v>10</v>
      </c>
      <c r="E31" s="330"/>
      <c r="G31" s="281"/>
      <c r="H31" s="281"/>
      <c r="I31" s="281"/>
    </row>
    <row r="32" spans="1:22" x14ac:dyDescent="0.45">
      <c r="B32" s="289" t="s">
        <v>52</v>
      </c>
      <c r="C32" s="289"/>
      <c r="D32" s="290" t="s">
        <v>231</v>
      </c>
      <c r="E32" s="290"/>
      <c r="G32" s="281"/>
      <c r="H32" s="281"/>
      <c r="I32" s="281"/>
    </row>
    <row r="33" spans="1:18" x14ac:dyDescent="0.45">
      <c r="B33" s="291" t="s">
        <v>230</v>
      </c>
      <c r="C33" s="291"/>
      <c r="D33" s="288" t="s">
        <v>51</v>
      </c>
      <c r="E33" s="288"/>
      <c r="G33" s="281"/>
      <c r="H33" s="281"/>
      <c r="I33" s="281"/>
    </row>
    <row r="34" spans="1:18" x14ac:dyDescent="0.45">
      <c r="B34" s="331" t="s">
        <v>12</v>
      </c>
      <c r="C34" s="331"/>
      <c r="D34" s="294" t="s">
        <v>278</v>
      </c>
      <c r="E34" s="294"/>
      <c r="G34" s="281"/>
      <c r="H34" s="281"/>
      <c r="I34" s="281"/>
    </row>
    <row r="41" spans="1:18" x14ac:dyDescent="0.45">
      <c r="A41" t="s">
        <v>57</v>
      </c>
    </row>
    <row r="42" spans="1:18" x14ac:dyDescent="0.45">
      <c r="A42" t="s">
        <v>58</v>
      </c>
    </row>
    <row r="43" spans="1:18" x14ac:dyDescent="0.45">
      <c r="A43" t="s">
        <v>59</v>
      </c>
    </row>
    <row r="44" spans="1:18" x14ac:dyDescent="0.45">
      <c r="A44" t="s">
        <v>60</v>
      </c>
    </row>
    <row r="45" spans="1:18" x14ac:dyDescent="0.45">
      <c r="A45" t="s">
        <v>61</v>
      </c>
    </row>
    <row r="46" spans="1:18" x14ac:dyDescent="0.45">
      <c r="A46" t="s">
        <v>62</v>
      </c>
      <c r="R46">
        <v>0</v>
      </c>
    </row>
    <row r="47" spans="1:18" x14ac:dyDescent="0.45">
      <c r="A47" t="s">
        <v>63</v>
      </c>
    </row>
    <row r="48" spans="1:18" x14ac:dyDescent="0.45">
      <c r="A48" t="s">
        <v>64</v>
      </c>
    </row>
    <row r="49" spans="1:1" x14ac:dyDescent="0.45">
      <c r="A49" t="s">
        <v>65</v>
      </c>
    </row>
    <row r="50" spans="1:1" x14ac:dyDescent="0.45">
      <c r="A50" t="s">
        <v>66</v>
      </c>
    </row>
    <row r="51" spans="1:1" x14ac:dyDescent="0.45">
      <c r="A51" t="s">
        <v>67</v>
      </c>
    </row>
    <row r="52" spans="1:1" x14ac:dyDescent="0.45">
      <c r="A52" t="s">
        <v>68</v>
      </c>
    </row>
    <row r="53" spans="1:1" x14ac:dyDescent="0.45">
      <c r="A53" t="s">
        <v>69</v>
      </c>
    </row>
  </sheetData>
  <mergeCells count="19">
    <mergeCell ref="B25:C25"/>
    <mergeCell ref="D25:J25"/>
    <mergeCell ref="B29:E29"/>
    <mergeCell ref="G29:I34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A1:L1"/>
    <mergeCell ref="B3:K3"/>
    <mergeCell ref="B23:C23"/>
    <mergeCell ref="D23:J23"/>
    <mergeCell ref="B24:L24"/>
  </mergeCells>
  <pageMargins left="0.39374999999999999" right="0.27569444444444402" top="0.31527777777777799" bottom="0.31527777777777799" header="0.51180555555555496" footer="0.51180555555555496"/>
  <pageSetup paperSize="9" scale="95" firstPageNumber="0" orientation="landscape" horizontalDpi="300" verticalDpi="30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C000"/>
  </sheetPr>
  <dimension ref="A1:R46"/>
  <sheetViews>
    <sheetView zoomScaleNormal="100" workbookViewId="0">
      <selection activeCell="P34" activeCellId="1" sqref="E6:E19 P34"/>
    </sheetView>
  </sheetViews>
  <sheetFormatPr defaultColWidth="8.53125" defaultRowHeight="14.25" x14ac:dyDescent="0.45"/>
  <cols>
    <col min="1" max="1" width="23" customWidth="1"/>
    <col min="2" max="11" width="10.1328125" customWidth="1"/>
  </cols>
  <sheetData>
    <row r="1" spans="1:16" s="4" customFormat="1" ht="46.5" x14ac:dyDescent="1.4">
      <c r="A1" s="277" t="s">
        <v>309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</row>
    <row r="2" spans="1:16" ht="9" customHeight="1" x14ac:dyDescent="0.45"/>
    <row r="3" spans="1:16" s="5" customFormat="1" ht="21" customHeight="1" x14ac:dyDescent="0.55000000000000004">
      <c r="A3" s="5" t="s">
        <v>4</v>
      </c>
      <c r="B3" s="296" t="s">
        <v>5</v>
      </c>
      <c r="C3" s="296"/>
      <c r="D3" s="296"/>
      <c r="E3" s="296"/>
      <c r="F3" s="296"/>
      <c r="G3" s="296"/>
      <c r="H3" s="296"/>
      <c r="I3" s="296"/>
      <c r="J3" s="296"/>
      <c r="K3" s="296"/>
      <c r="L3" s="6"/>
      <c r="M3" s="6"/>
      <c r="N3" s="6"/>
      <c r="O3" s="6"/>
      <c r="P3" s="6"/>
    </row>
    <row r="4" spans="1:16" s="20" customFormat="1" ht="14.25" customHeight="1" x14ac:dyDescent="0.4">
      <c r="A4" s="7"/>
      <c r="B4" s="8" t="s">
        <v>6</v>
      </c>
      <c r="C4" s="225" t="s">
        <v>7</v>
      </c>
      <c r="D4" s="10" t="s">
        <v>8</v>
      </c>
      <c r="E4" s="11" t="s">
        <v>280</v>
      </c>
      <c r="F4" s="14" t="s">
        <v>12</v>
      </c>
      <c r="G4" s="13" t="s">
        <v>11</v>
      </c>
      <c r="H4" s="12" t="s">
        <v>10</v>
      </c>
      <c r="I4" s="234" t="s">
        <v>13</v>
      </c>
      <c r="J4" s="16" t="s">
        <v>300</v>
      </c>
      <c r="K4" s="18" t="s">
        <v>269</v>
      </c>
      <c r="L4" s="19" t="s">
        <v>17</v>
      </c>
    </row>
    <row r="5" spans="1:16" s="20" customFormat="1" ht="14.25" customHeight="1" x14ac:dyDescent="0.35">
      <c r="A5" s="21" t="s">
        <v>280</v>
      </c>
      <c r="B5" s="226">
        <v>1</v>
      </c>
      <c r="C5" s="227">
        <v>1</v>
      </c>
      <c r="D5" s="228">
        <v>0</v>
      </c>
      <c r="E5" s="227">
        <v>0</v>
      </c>
      <c r="F5" s="235"/>
      <c r="G5" s="227">
        <v>0</v>
      </c>
      <c r="H5" s="227">
        <v>0</v>
      </c>
      <c r="I5" s="125">
        <v>0</v>
      </c>
      <c r="J5" s="227">
        <v>1</v>
      </c>
      <c r="K5" s="229">
        <v>1</v>
      </c>
      <c r="L5" s="25">
        <f t="shared" ref="L5:L21" si="0">SUM(B5:K5)</f>
        <v>4</v>
      </c>
      <c r="M5" s="20" t="s">
        <v>270</v>
      </c>
    </row>
    <row r="6" spans="1:16" s="20" customFormat="1" ht="14.25" customHeight="1" x14ac:dyDescent="0.35">
      <c r="A6" s="21" t="s">
        <v>18</v>
      </c>
      <c r="B6" s="123">
        <v>6</v>
      </c>
      <c r="C6" s="125">
        <v>0</v>
      </c>
      <c r="D6" s="131">
        <v>0</v>
      </c>
      <c r="E6" s="125">
        <v>0</v>
      </c>
      <c r="F6" s="236"/>
      <c r="G6" s="125">
        <v>0</v>
      </c>
      <c r="H6" s="125">
        <v>0</v>
      </c>
      <c r="I6" s="125">
        <v>0</v>
      </c>
      <c r="J6" s="125">
        <v>0</v>
      </c>
      <c r="K6" s="230">
        <v>2</v>
      </c>
      <c r="L6" s="25">
        <f t="shared" si="0"/>
        <v>8</v>
      </c>
      <c r="M6" s="20" t="s">
        <v>275</v>
      </c>
    </row>
    <row r="7" spans="1:16" s="20" customFormat="1" ht="14.25" customHeight="1" x14ac:dyDescent="0.35">
      <c r="A7" s="21" t="s">
        <v>281</v>
      </c>
      <c r="B7" s="123">
        <v>8</v>
      </c>
      <c r="C7" s="125">
        <v>14</v>
      </c>
      <c r="D7" s="125">
        <v>8</v>
      </c>
      <c r="E7" s="125">
        <v>12</v>
      </c>
      <c r="F7" s="236"/>
      <c r="G7" s="125">
        <v>14</v>
      </c>
      <c r="H7" s="125">
        <v>8</v>
      </c>
      <c r="I7" s="125">
        <v>6</v>
      </c>
      <c r="J7" s="125">
        <v>12</v>
      </c>
      <c r="K7" s="230">
        <v>10</v>
      </c>
      <c r="L7" s="25">
        <f t="shared" si="0"/>
        <v>92</v>
      </c>
      <c r="M7" s="20" t="s">
        <v>44</v>
      </c>
    </row>
    <row r="8" spans="1:16" s="20" customFormat="1" ht="14.25" customHeight="1" x14ac:dyDescent="0.35">
      <c r="A8" s="21" t="s">
        <v>271</v>
      </c>
      <c r="B8" s="123">
        <v>16</v>
      </c>
      <c r="C8" s="125">
        <v>20</v>
      </c>
      <c r="D8" s="237">
        <v>20</v>
      </c>
      <c r="E8" s="125">
        <v>20</v>
      </c>
      <c r="F8" s="236"/>
      <c r="G8" s="125">
        <v>18</v>
      </c>
      <c r="H8" s="125">
        <v>20</v>
      </c>
      <c r="I8" s="125">
        <v>20</v>
      </c>
      <c r="J8" s="125">
        <v>20</v>
      </c>
      <c r="K8" s="230">
        <v>12</v>
      </c>
      <c r="L8" s="25">
        <f t="shared" si="0"/>
        <v>166</v>
      </c>
      <c r="M8" s="20" t="s">
        <v>38</v>
      </c>
    </row>
    <row r="9" spans="1:16" s="20" customFormat="1" ht="14.25" customHeight="1" x14ac:dyDescent="0.35">
      <c r="A9" s="21" t="s">
        <v>296</v>
      </c>
      <c r="B9" s="123">
        <v>1</v>
      </c>
      <c r="C9" s="125">
        <v>2</v>
      </c>
      <c r="D9" s="125">
        <v>1</v>
      </c>
      <c r="E9" s="125">
        <v>0</v>
      </c>
      <c r="F9" s="236"/>
      <c r="G9" s="125">
        <v>0</v>
      </c>
      <c r="H9" s="125">
        <v>0</v>
      </c>
      <c r="I9" s="125">
        <v>0</v>
      </c>
      <c r="J9" s="125">
        <v>0</v>
      </c>
      <c r="K9" s="230">
        <v>0</v>
      </c>
      <c r="L9" s="25">
        <f t="shared" si="0"/>
        <v>4</v>
      </c>
      <c r="M9" s="20" t="s">
        <v>270</v>
      </c>
    </row>
    <row r="10" spans="1:16" s="20" customFormat="1" ht="14.25" customHeight="1" x14ac:dyDescent="0.35">
      <c r="A10" s="21" t="s">
        <v>297</v>
      </c>
      <c r="B10" s="123">
        <v>0</v>
      </c>
      <c r="C10" s="125">
        <v>0</v>
      </c>
      <c r="D10" s="237">
        <v>6</v>
      </c>
      <c r="E10" s="125">
        <v>6</v>
      </c>
      <c r="F10" s="236"/>
      <c r="G10" s="125">
        <v>0</v>
      </c>
      <c r="H10" s="125">
        <v>0</v>
      </c>
      <c r="I10" s="125">
        <v>8</v>
      </c>
      <c r="J10" s="125">
        <v>4</v>
      </c>
      <c r="K10" s="230">
        <v>0</v>
      </c>
      <c r="L10" s="25">
        <f t="shared" si="0"/>
        <v>24</v>
      </c>
      <c r="M10" s="20" t="s">
        <v>47</v>
      </c>
    </row>
    <row r="11" spans="1:16" s="20" customFormat="1" ht="14.25" customHeight="1" x14ac:dyDescent="0.35">
      <c r="A11" s="21" t="s">
        <v>298</v>
      </c>
      <c r="B11" s="123">
        <v>0</v>
      </c>
      <c r="C11" s="125">
        <v>0</v>
      </c>
      <c r="D11" s="125">
        <v>0</v>
      </c>
      <c r="E11" s="125">
        <v>0</v>
      </c>
      <c r="F11" s="236"/>
      <c r="G11" s="125">
        <v>0</v>
      </c>
      <c r="H11" s="125">
        <v>0</v>
      </c>
      <c r="I11" s="125">
        <v>0</v>
      </c>
      <c r="J11" s="125">
        <v>0</v>
      </c>
      <c r="K11" s="230">
        <v>0</v>
      </c>
      <c r="L11" s="25">
        <f t="shared" si="0"/>
        <v>0</v>
      </c>
    </row>
    <row r="12" spans="1:16" s="20" customFormat="1" ht="14.25" customHeight="1" x14ac:dyDescent="0.35">
      <c r="A12" s="21" t="s">
        <v>20</v>
      </c>
      <c r="B12" s="123">
        <v>1</v>
      </c>
      <c r="C12" s="125">
        <v>0</v>
      </c>
      <c r="D12" s="237">
        <v>1</v>
      </c>
      <c r="E12" s="125">
        <v>4</v>
      </c>
      <c r="F12" s="236"/>
      <c r="G12" s="125">
        <v>6</v>
      </c>
      <c r="H12" s="125">
        <v>2</v>
      </c>
      <c r="I12" s="125">
        <v>2</v>
      </c>
      <c r="J12" s="125">
        <v>0</v>
      </c>
      <c r="K12" s="230">
        <v>4</v>
      </c>
      <c r="L12" s="25">
        <f t="shared" si="0"/>
        <v>20</v>
      </c>
      <c r="M12" s="20" t="s">
        <v>272</v>
      </c>
    </row>
    <row r="13" spans="1:16" s="20" customFormat="1" ht="14.25" customHeight="1" x14ac:dyDescent="0.35">
      <c r="A13" s="21" t="s">
        <v>21</v>
      </c>
      <c r="B13" s="123">
        <v>10</v>
      </c>
      <c r="C13" s="125">
        <v>8</v>
      </c>
      <c r="D13" s="131">
        <v>10</v>
      </c>
      <c r="E13" s="125">
        <v>8</v>
      </c>
      <c r="F13" s="236"/>
      <c r="G13" s="125">
        <v>10</v>
      </c>
      <c r="H13" s="125">
        <v>10</v>
      </c>
      <c r="I13" s="125">
        <v>14</v>
      </c>
      <c r="J13" s="125">
        <v>14</v>
      </c>
      <c r="K13" s="230">
        <v>20</v>
      </c>
      <c r="L13" s="25">
        <f t="shared" si="0"/>
        <v>104</v>
      </c>
      <c r="M13" s="20" t="s">
        <v>43</v>
      </c>
    </row>
    <row r="14" spans="1:16" s="20" customFormat="1" ht="15" customHeight="1" x14ac:dyDescent="0.35">
      <c r="A14" s="21" t="s">
        <v>273</v>
      </c>
      <c r="B14" s="123">
        <v>4</v>
      </c>
      <c r="C14" s="230">
        <v>6</v>
      </c>
      <c r="D14" s="125">
        <v>2</v>
      </c>
      <c r="E14" s="125">
        <v>2</v>
      </c>
      <c r="F14" s="236"/>
      <c r="G14" s="125">
        <v>4</v>
      </c>
      <c r="H14" s="125">
        <v>4</v>
      </c>
      <c r="I14" s="125">
        <v>0</v>
      </c>
      <c r="J14" s="125">
        <v>2</v>
      </c>
      <c r="K14" s="230">
        <v>8</v>
      </c>
      <c r="L14" s="25">
        <f t="shared" si="0"/>
        <v>32</v>
      </c>
      <c r="M14" s="20" t="s">
        <v>310</v>
      </c>
    </row>
    <row r="15" spans="1:16" s="20" customFormat="1" ht="14.25" hidden="1" customHeight="1" x14ac:dyDescent="0.35">
      <c r="A15" s="21" t="s">
        <v>308</v>
      </c>
      <c r="B15" s="123">
        <v>0</v>
      </c>
      <c r="C15" s="230">
        <v>0</v>
      </c>
      <c r="D15" s="20">
        <v>0</v>
      </c>
      <c r="E15" s="125">
        <v>0</v>
      </c>
      <c r="F15" s="236"/>
      <c r="G15" s="125" t="e">
        <f>#REF!</f>
        <v>#REF!</v>
      </c>
      <c r="H15" s="125"/>
      <c r="I15" s="125"/>
      <c r="J15" s="125">
        <v>18</v>
      </c>
      <c r="K15" s="230">
        <v>14</v>
      </c>
      <c r="L15" s="25" t="e">
        <f t="shared" si="0"/>
        <v>#REF!</v>
      </c>
    </row>
    <row r="16" spans="1:16" s="20" customFormat="1" ht="14.25" customHeight="1" x14ac:dyDescent="0.35">
      <c r="A16" s="21" t="s">
        <v>274</v>
      </c>
      <c r="B16" s="123">
        <v>18</v>
      </c>
      <c r="C16" s="230">
        <v>12</v>
      </c>
      <c r="D16" s="125">
        <v>12</v>
      </c>
      <c r="E16" s="125">
        <v>16</v>
      </c>
      <c r="F16" s="236"/>
      <c r="G16" s="125">
        <v>8</v>
      </c>
      <c r="H16" s="125">
        <v>18</v>
      </c>
      <c r="I16" s="125">
        <v>18</v>
      </c>
      <c r="J16" s="125">
        <v>18</v>
      </c>
      <c r="K16" s="230">
        <v>14</v>
      </c>
      <c r="L16" s="25">
        <f t="shared" si="0"/>
        <v>134</v>
      </c>
      <c r="M16" s="20" t="s">
        <v>40</v>
      </c>
    </row>
    <row r="17" spans="1:16" s="20" customFormat="1" ht="14.25" customHeight="1" x14ac:dyDescent="0.35">
      <c r="A17" s="21" t="s">
        <v>25</v>
      </c>
      <c r="B17" s="123">
        <v>2</v>
      </c>
      <c r="C17" s="230">
        <v>4</v>
      </c>
      <c r="D17" s="125">
        <v>4</v>
      </c>
      <c r="E17" s="125">
        <v>0</v>
      </c>
      <c r="F17" s="236"/>
      <c r="G17" s="125">
        <v>2</v>
      </c>
      <c r="H17" s="125">
        <v>6</v>
      </c>
      <c r="I17" s="125">
        <v>4</v>
      </c>
      <c r="J17" s="125">
        <v>10</v>
      </c>
      <c r="K17" s="230">
        <v>0</v>
      </c>
      <c r="L17" s="25">
        <f t="shared" si="0"/>
        <v>32</v>
      </c>
      <c r="M17" s="20" t="s">
        <v>310</v>
      </c>
    </row>
    <row r="18" spans="1:16" s="20" customFormat="1" ht="14.25" customHeight="1" x14ac:dyDescent="0.35">
      <c r="A18" s="26" t="s">
        <v>2</v>
      </c>
      <c r="B18" s="123">
        <v>12</v>
      </c>
      <c r="C18" s="230">
        <v>10</v>
      </c>
      <c r="D18" s="125">
        <v>14</v>
      </c>
      <c r="E18" s="125">
        <v>14</v>
      </c>
      <c r="F18" s="236"/>
      <c r="G18" s="125">
        <v>12</v>
      </c>
      <c r="H18" s="125">
        <v>12</v>
      </c>
      <c r="I18" s="125">
        <v>16</v>
      </c>
      <c r="J18" s="125">
        <v>8</v>
      </c>
      <c r="K18" s="230">
        <v>16</v>
      </c>
      <c r="L18" s="25">
        <f t="shared" si="0"/>
        <v>114</v>
      </c>
      <c r="M18" s="20" t="s">
        <v>42</v>
      </c>
    </row>
    <row r="19" spans="1:16" s="20" customFormat="1" ht="14.25" customHeight="1" x14ac:dyDescent="0.35">
      <c r="A19" s="26" t="s">
        <v>305</v>
      </c>
      <c r="B19" s="123">
        <v>0</v>
      </c>
      <c r="C19" s="230">
        <v>0</v>
      </c>
      <c r="D19" s="125">
        <v>0</v>
      </c>
      <c r="E19" s="125">
        <v>1</v>
      </c>
      <c r="F19" s="236"/>
      <c r="G19" s="125">
        <v>0</v>
      </c>
      <c r="H19" s="125">
        <v>0</v>
      </c>
      <c r="I19" s="125">
        <v>0</v>
      </c>
      <c r="J19" s="125">
        <v>0</v>
      </c>
      <c r="K19" s="230">
        <v>0</v>
      </c>
      <c r="L19" s="25">
        <f t="shared" si="0"/>
        <v>1</v>
      </c>
      <c r="M19" s="20" t="s">
        <v>311</v>
      </c>
    </row>
    <row r="20" spans="1:16" s="20" customFormat="1" ht="14.25" customHeight="1" x14ac:dyDescent="0.35">
      <c r="A20" s="26" t="s">
        <v>28</v>
      </c>
      <c r="B20" s="123">
        <v>14</v>
      </c>
      <c r="C20" s="230">
        <v>18</v>
      </c>
      <c r="D20" s="125">
        <v>16</v>
      </c>
      <c r="E20" s="125">
        <v>18</v>
      </c>
      <c r="F20" s="236"/>
      <c r="G20" s="125">
        <v>16</v>
      </c>
      <c r="H20" s="125">
        <v>14</v>
      </c>
      <c r="I20" s="125">
        <v>12</v>
      </c>
      <c r="J20" s="125">
        <v>16</v>
      </c>
      <c r="K20" s="230">
        <v>18</v>
      </c>
      <c r="L20" s="25">
        <f t="shared" si="0"/>
        <v>142</v>
      </c>
      <c r="M20" s="20" t="s">
        <v>39</v>
      </c>
    </row>
    <row r="21" spans="1:16" s="20" customFormat="1" ht="14.25" customHeight="1" x14ac:dyDescent="0.35">
      <c r="A21" s="27" t="s">
        <v>282</v>
      </c>
      <c r="B21" s="231">
        <v>20</v>
      </c>
      <c r="C21" s="232">
        <v>16</v>
      </c>
      <c r="D21" s="238">
        <v>18</v>
      </c>
      <c r="E21" s="238">
        <v>10</v>
      </c>
      <c r="F21" s="239"/>
      <c r="G21" s="233">
        <v>20</v>
      </c>
      <c r="H21" s="233">
        <v>16</v>
      </c>
      <c r="I21" s="233">
        <v>10</v>
      </c>
      <c r="J21" s="233">
        <v>6</v>
      </c>
      <c r="K21" s="232">
        <v>6</v>
      </c>
      <c r="L21" s="25">
        <f t="shared" si="0"/>
        <v>122</v>
      </c>
      <c r="M21" s="20" t="s">
        <v>41</v>
      </c>
    </row>
    <row r="22" spans="1:16" x14ac:dyDescent="0.45">
      <c r="P22" s="20"/>
    </row>
    <row r="23" spans="1:16" x14ac:dyDescent="0.45">
      <c r="B23" s="279" t="s">
        <v>32</v>
      </c>
      <c r="C23" s="279"/>
      <c r="D23" s="280" t="s">
        <v>33</v>
      </c>
      <c r="E23" s="280"/>
      <c r="F23" s="280"/>
      <c r="G23" s="280"/>
      <c r="H23" s="280"/>
      <c r="I23" s="280"/>
      <c r="J23" s="280"/>
      <c r="P23" s="20"/>
    </row>
    <row r="24" spans="1:16" ht="7.5" customHeight="1" x14ac:dyDescent="0.45">
      <c r="B24" s="281"/>
      <c r="C24" s="281"/>
      <c r="D24" s="281"/>
      <c r="E24" s="281"/>
      <c r="F24" s="281"/>
      <c r="G24" s="281"/>
      <c r="H24" s="281"/>
      <c r="I24" s="281"/>
      <c r="J24" s="281"/>
      <c r="K24" s="281"/>
      <c r="L24" s="281"/>
    </row>
    <row r="25" spans="1:16" x14ac:dyDescent="0.45">
      <c r="B25" s="283" t="s">
        <v>34</v>
      </c>
      <c r="C25" s="283"/>
      <c r="D25" s="280" t="s">
        <v>35</v>
      </c>
      <c r="E25" s="280"/>
      <c r="F25" s="280"/>
      <c r="G25" s="280"/>
      <c r="H25" s="280"/>
      <c r="I25" s="280"/>
      <c r="J25" s="280"/>
    </row>
    <row r="26" spans="1:16" x14ac:dyDescent="0.45">
      <c r="B26" s="31" t="s">
        <v>37</v>
      </c>
      <c r="C26" s="32" t="s">
        <v>38</v>
      </c>
      <c r="D26" s="32" t="s">
        <v>39</v>
      </c>
      <c r="E26" s="32" t="s">
        <v>40</v>
      </c>
      <c r="F26" s="32" t="s">
        <v>41</v>
      </c>
      <c r="G26" s="32" t="s">
        <v>42</v>
      </c>
      <c r="H26" s="32" t="s">
        <v>43</v>
      </c>
      <c r="I26" s="32" t="s">
        <v>44</v>
      </c>
      <c r="J26" s="32" t="s">
        <v>45</v>
      </c>
      <c r="K26" s="32" t="s">
        <v>46</v>
      </c>
      <c r="L26" s="33" t="s">
        <v>47</v>
      </c>
    </row>
    <row r="27" spans="1:16" x14ac:dyDescent="0.45">
      <c r="B27" s="34" t="s">
        <v>49</v>
      </c>
      <c r="C27" s="35">
        <v>20</v>
      </c>
      <c r="D27" s="35">
        <v>18</v>
      </c>
      <c r="E27" s="35">
        <v>16</v>
      </c>
      <c r="F27" s="35">
        <v>14</v>
      </c>
      <c r="G27" s="35">
        <v>12</v>
      </c>
      <c r="H27" s="35">
        <v>10</v>
      </c>
      <c r="I27" s="35">
        <v>8</v>
      </c>
      <c r="J27" s="35">
        <v>6</v>
      </c>
      <c r="K27" s="35">
        <v>4</v>
      </c>
      <c r="L27" s="36">
        <v>2</v>
      </c>
    </row>
    <row r="28" spans="1:16" ht="11.25" customHeight="1" x14ac:dyDescent="0.45"/>
    <row r="29" spans="1:16" x14ac:dyDescent="0.45">
      <c r="B29" s="284" t="s">
        <v>50</v>
      </c>
      <c r="C29" s="284"/>
      <c r="D29" s="284"/>
      <c r="E29" s="284"/>
      <c r="G29" s="281"/>
      <c r="H29" s="281"/>
      <c r="I29" s="281"/>
    </row>
    <row r="30" spans="1:16" x14ac:dyDescent="0.45">
      <c r="B30" s="285" t="s">
        <v>70</v>
      </c>
      <c r="C30" s="285"/>
      <c r="D30" s="282" t="s">
        <v>56</v>
      </c>
      <c r="E30" s="282"/>
      <c r="G30" s="281"/>
      <c r="H30" s="281"/>
      <c r="I30" s="281"/>
    </row>
    <row r="31" spans="1:16" x14ac:dyDescent="0.45">
      <c r="B31" s="332" t="s">
        <v>7</v>
      </c>
      <c r="C31" s="332"/>
      <c r="D31" s="330" t="s">
        <v>10</v>
      </c>
      <c r="E31" s="330"/>
      <c r="G31" s="281"/>
      <c r="H31" s="281"/>
      <c r="I31" s="281"/>
    </row>
    <row r="32" spans="1:16" x14ac:dyDescent="0.45">
      <c r="B32" s="289" t="s">
        <v>52</v>
      </c>
      <c r="C32" s="289"/>
      <c r="D32" s="290" t="s">
        <v>231</v>
      </c>
      <c r="E32" s="290"/>
      <c r="G32" s="281"/>
      <c r="H32" s="281"/>
      <c r="I32" s="281"/>
    </row>
    <row r="33" spans="2:18" x14ac:dyDescent="0.45">
      <c r="B33" s="291" t="s">
        <v>230</v>
      </c>
      <c r="C33" s="291"/>
      <c r="D33" s="288" t="s">
        <v>51</v>
      </c>
      <c r="E33" s="288"/>
      <c r="G33" s="281"/>
      <c r="H33" s="281"/>
      <c r="I33" s="281"/>
    </row>
    <row r="34" spans="2:18" x14ac:dyDescent="0.45">
      <c r="B34" s="331" t="s">
        <v>12</v>
      </c>
      <c r="C34" s="331"/>
      <c r="D34" s="294" t="s">
        <v>278</v>
      </c>
      <c r="E34" s="294"/>
      <c r="G34" s="281"/>
      <c r="H34" s="281"/>
      <c r="I34" s="281"/>
    </row>
    <row r="46" spans="2:18" x14ac:dyDescent="0.45">
      <c r="R46">
        <v>0</v>
      </c>
    </row>
  </sheetData>
  <mergeCells count="19">
    <mergeCell ref="B25:C25"/>
    <mergeCell ref="D25:J25"/>
    <mergeCell ref="B29:E29"/>
    <mergeCell ref="G29:I34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A1:L1"/>
    <mergeCell ref="B3:K3"/>
    <mergeCell ref="B23:C23"/>
    <mergeCell ref="D23:J23"/>
    <mergeCell ref="B24:L24"/>
  </mergeCells>
  <pageMargins left="0.39374999999999999" right="0.27569444444444402" top="0.31527777777777799" bottom="0.31527777777777799" header="0.51180555555555496" footer="0.51180555555555496"/>
  <pageSetup paperSize="9" scale="95" firstPageNumber="0" orientation="landscape" horizontalDpi="300" verticalDpi="300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C000"/>
  </sheetPr>
  <dimension ref="A1:P34"/>
  <sheetViews>
    <sheetView zoomScaleNormal="100" workbookViewId="0">
      <selection activeCell="I15" activeCellId="1" sqref="E6:E19 I15"/>
    </sheetView>
  </sheetViews>
  <sheetFormatPr defaultColWidth="8.53125" defaultRowHeight="14.25" x14ac:dyDescent="0.45"/>
  <cols>
    <col min="1" max="1" width="15.53125" customWidth="1"/>
    <col min="2" max="11" width="10.1328125" customWidth="1"/>
  </cols>
  <sheetData>
    <row r="1" spans="1:16" s="4" customFormat="1" ht="46.5" x14ac:dyDescent="1.4">
      <c r="A1" s="277" t="s">
        <v>312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</row>
    <row r="2" spans="1:16" ht="9" customHeight="1" x14ac:dyDescent="0.45"/>
    <row r="3" spans="1:16" s="5" customFormat="1" ht="21" customHeight="1" x14ac:dyDescent="0.55000000000000004">
      <c r="A3" s="5" t="s">
        <v>4</v>
      </c>
      <c r="B3" s="296" t="s">
        <v>5</v>
      </c>
      <c r="C3" s="296"/>
      <c r="D3" s="296"/>
      <c r="E3" s="296"/>
      <c r="F3" s="296"/>
      <c r="G3" s="296"/>
      <c r="H3" s="296"/>
      <c r="I3" s="296"/>
      <c r="J3" s="296"/>
      <c r="K3" s="296"/>
      <c r="L3" s="6"/>
      <c r="M3" s="6"/>
      <c r="N3" s="6"/>
      <c r="O3" s="6"/>
      <c r="P3" s="6"/>
    </row>
    <row r="4" spans="1:16" s="20" customFormat="1" ht="14.25" customHeight="1" x14ac:dyDescent="0.4">
      <c r="A4" s="7"/>
      <c r="B4" s="8" t="s">
        <v>6</v>
      </c>
      <c r="C4" s="225" t="s">
        <v>7</v>
      </c>
      <c r="D4" s="10" t="s">
        <v>8</v>
      </c>
      <c r="E4" s="11" t="s">
        <v>280</v>
      </c>
      <c r="F4" s="14" t="s">
        <v>12</v>
      </c>
      <c r="G4" s="13" t="s">
        <v>11</v>
      </c>
      <c r="H4" s="12" t="s">
        <v>10</v>
      </c>
      <c r="I4" s="234" t="s">
        <v>13</v>
      </c>
      <c r="J4" s="16" t="s">
        <v>300</v>
      </c>
      <c r="K4" s="18" t="s">
        <v>269</v>
      </c>
      <c r="L4" s="19" t="s">
        <v>17</v>
      </c>
    </row>
    <row r="5" spans="1:16" s="20" customFormat="1" ht="14.25" customHeight="1" x14ac:dyDescent="0.35">
      <c r="A5" s="21" t="s">
        <v>280</v>
      </c>
      <c r="B5" s="226">
        <v>0</v>
      </c>
      <c r="C5" s="227">
        <v>0</v>
      </c>
      <c r="D5" s="227">
        <v>0</v>
      </c>
      <c r="E5" s="227">
        <v>0</v>
      </c>
      <c r="F5" s="227">
        <v>0</v>
      </c>
      <c r="G5" s="227">
        <v>0</v>
      </c>
      <c r="H5" s="227">
        <v>0</v>
      </c>
      <c r="I5" s="125">
        <v>0</v>
      </c>
      <c r="J5" s="227">
        <v>0</v>
      </c>
      <c r="K5" s="229">
        <v>0</v>
      </c>
      <c r="L5" s="25">
        <f t="shared" ref="L5:L21" si="0">SUM(B5:K5)</f>
        <v>0</v>
      </c>
    </row>
    <row r="6" spans="1:16" s="20" customFormat="1" ht="14.25" customHeight="1" x14ac:dyDescent="0.35">
      <c r="A6" s="21" t="s">
        <v>18</v>
      </c>
      <c r="B6" s="123">
        <v>0</v>
      </c>
      <c r="C6" s="125">
        <v>0</v>
      </c>
      <c r="D6" s="125">
        <v>0</v>
      </c>
      <c r="E6" s="125">
        <v>0</v>
      </c>
      <c r="F6" s="125">
        <v>0</v>
      </c>
      <c r="G6" s="125">
        <v>0</v>
      </c>
      <c r="H6" s="125">
        <v>0</v>
      </c>
      <c r="I6" s="125">
        <v>0</v>
      </c>
      <c r="J6" s="125">
        <v>0</v>
      </c>
      <c r="K6" s="230">
        <v>0</v>
      </c>
      <c r="L6" s="25">
        <f t="shared" si="0"/>
        <v>0</v>
      </c>
    </row>
    <row r="7" spans="1:16" s="20" customFormat="1" ht="14.25" customHeight="1" x14ac:dyDescent="0.35">
      <c r="A7" s="21" t="s">
        <v>281</v>
      </c>
      <c r="B7" s="123">
        <v>2</v>
      </c>
      <c r="C7" s="125">
        <v>10</v>
      </c>
      <c r="D7" s="125">
        <v>0</v>
      </c>
      <c r="E7" s="125">
        <v>0</v>
      </c>
      <c r="F7" s="125">
        <v>0</v>
      </c>
      <c r="G7" s="125">
        <v>0</v>
      </c>
      <c r="H7" s="125">
        <v>0</v>
      </c>
      <c r="I7" s="125">
        <v>0</v>
      </c>
      <c r="J7" s="125">
        <v>0</v>
      </c>
      <c r="K7" s="230">
        <v>0</v>
      </c>
      <c r="L7" s="25">
        <f t="shared" si="0"/>
        <v>12</v>
      </c>
      <c r="M7" s="20" t="s">
        <v>45</v>
      </c>
    </row>
    <row r="8" spans="1:16" s="20" customFormat="1" ht="14.25" customHeight="1" x14ac:dyDescent="0.4">
      <c r="A8" s="21" t="s">
        <v>271</v>
      </c>
      <c r="B8" s="123">
        <v>20</v>
      </c>
      <c r="C8" s="125">
        <v>20</v>
      </c>
      <c r="D8" s="125">
        <v>20</v>
      </c>
      <c r="E8" s="125">
        <v>20</v>
      </c>
      <c r="F8" s="125">
        <v>20</v>
      </c>
      <c r="G8" s="125">
        <v>18</v>
      </c>
      <c r="H8" s="125">
        <v>20</v>
      </c>
      <c r="I8" s="125">
        <v>20</v>
      </c>
      <c r="J8" s="125">
        <v>20</v>
      </c>
      <c r="K8" s="230">
        <v>14</v>
      </c>
      <c r="L8" s="240">
        <f t="shared" si="0"/>
        <v>192</v>
      </c>
      <c r="M8" s="20" t="s">
        <v>38</v>
      </c>
    </row>
    <row r="9" spans="1:16" s="20" customFormat="1" ht="14.25" customHeight="1" x14ac:dyDescent="0.35">
      <c r="A9" s="21" t="s">
        <v>296</v>
      </c>
      <c r="B9" s="123">
        <v>6</v>
      </c>
      <c r="C9" s="125">
        <v>0</v>
      </c>
      <c r="D9" s="125">
        <v>0</v>
      </c>
      <c r="E9" s="125">
        <v>0</v>
      </c>
      <c r="F9" s="125">
        <v>0</v>
      </c>
      <c r="G9" s="125">
        <v>0</v>
      </c>
      <c r="H9" s="125">
        <v>0</v>
      </c>
      <c r="I9" s="125">
        <v>0</v>
      </c>
      <c r="J9" s="125">
        <v>0</v>
      </c>
      <c r="K9" s="230">
        <v>0</v>
      </c>
      <c r="L9" s="25">
        <f t="shared" si="0"/>
        <v>6</v>
      </c>
      <c r="M9" s="20" t="s">
        <v>47</v>
      </c>
    </row>
    <row r="10" spans="1:16" s="20" customFormat="1" ht="14.25" customHeight="1" x14ac:dyDescent="0.35">
      <c r="A10" s="21" t="s">
        <v>297</v>
      </c>
      <c r="B10" s="123">
        <v>0</v>
      </c>
      <c r="C10" s="125">
        <v>0</v>
      </c>
      <c r="D10" s="125">
        <v>0</v>
      </c>
      <c r="E10" s="125">
        <v>0</v>
      </c>
      <c r="F10" s="125">
        <v>0</v>
      </c>
      <c r="G10" s="125">
        <v>0</v>
      </c>
      <c r="H10" s="125">
        <v>0</v>
      </c>
      <c r="I10" s="125">
        <v>0</v>
      </c>
      <c r="J10" s="125">
        <v>0</v>
      </c>
      <c r="K10" s="230">
        <v>0</v>
      </c>
      <c r="L10" s="25">
        <f t="shared" si="0"/>
        <v>0</v>
      </c>
    </row>
    <row r="11" spans="1:16" s="20" customFormat="1" ht="14.25" customHeight="1" x14ac:dyDescent="0.35">
      <c r="A11" s="21" t="s">
        <v>298</v>
      </c>
      <c r="B11" s="123">
        <v>0</v>
      </c>
      <c r="C11" s="125">
        <v>0</v>
      </c>
      <c r="D11" s="125">
        <v>0</v>
      </c>
      <c r="E11" s="125">
        <v>0</v>
      </c>
      <c r="F11" s="125">
        <v>0</v>
      </c>
      <c r="G11" s="125">
        <v>0</v>
      </c>
      <c r="H11" s="125">
        <v>0</v>
      </c>
      <c r="I11" s="125">
        <v>0</v>
      </c>
      <c r="J11" s="125">
        <v>0</v>
      </c>
      <c r="K11" s="230">
        <v>0</v>
      </c>
      <c r="L11" s="25">
        <f t="shared" si="0"/>
        <v>0</v>
      </c>
    </row>
    <row r="12" spans="1:16" s="20" customFormat="1" ht="14.25" customHeight="1" x14ac:dyDescent="0.35">
      <c r="A12" s="21" t="s">
        <v>20</v>
      </c>
      <c r="B12" s="123">
        <v>0</v>
      </c>
      <c r="C12" s="125">
        <v>0</v>
      </c>
      <c r="D12" s="125">
        <v>0</v>
      </c>
      <c r="E12" s="125">
        <v>0</v>
      </c>
      <c r="F12" s="125">
        <v>0</v>
      </c>
      <c r="G12" s="125">
        <v>0</v>
      </c>
      <c r="H12" s="125">
        <v>0</v>
      </c>
      <c r="I12" s="125">
        <v>0</v>
      </c>
      <c r="J12" s="125">
        <v>0</v>
      </c>
      <c r="K12" s="230">
        <v>0</v>
      </c>
      <c r="L12" s="25">
        <f t="shared" si="0"/>
        <v>0</v>
      </c>
    </row>
    <row r="13" spans="1:16" s="20" customFormat="1" ht="14.25" customHeight="1" x14ac:dyDescent="0.35">
      <c r="A13" s="21" t="s">
        <v>313</v>
      </c>
      <c r="B13" s="123">
        <v>16</v>
      </c>
      <c r="C13" s="125">
        <v>6</v>
      </c>
      <c r="D13" s="125">
        <v>10</v>
      </c>
      <c r="E13" s="125">
        <v>8</v>
      </c>
      <c r="F13" s="125">
        <v>0</v>
      </c>
      <c r="G13" s="125">
        <v>10</v>
      </c>
      <c r="H13" s="125">
        <v>0</v>
      </c>
      <c r="I13" s="125">
        <v>12</v>
      </c>
      <c r="J13" s="125">
        <v>12</v>
      </c>
      <c r="K13" s="230">
        <v>18</v>
      </c>
      <c r="L13" s="25">
        <f t="shared" si="0"/>
        <v>92</v>
      </c>
      <c r="M13" s="20" t="s">
        <v>43</v>
      </c>
    </row>
    <row r="14" spans="1:16" s="20" customFormat="1" ht="14.25" customHeight="1" x14ac:dyDescent="0.35">
      <c r="A14" s="21" t="s">
        <v>273</v>
      </c>
      <c r="B14" s="123">
        <v>4</v>
      </c>
      <c r="C14" s="125">
        <v>12</v>
      </c>
      <c r="D14" s="125">
        <v>0</v>
      </c>
      <c r="E14" s="125">
        <v>10</v>
      </c>
      <c r="F14" s="125">
        <v>0</v>
      </c>
      <c r="G14" s="125">
        <v>12</v>
      </c>
      <c r="H14" s="125">
        <v>0</v>
      </c>
      <c r="I14" s="125">
        <v>0</v>
      </c>
      <c r="J14" s="125">
        <v>10</v>
      </c>
      <c r="K14" s="230">
        <v>0</v>
      </c>
      <c r="L14" s="25">
        <f t="shared" si="0"/>
        <v>48</v>
      </c>
      <c r="M14" s="20" t="s">
        <v>44</v>
      </c>
    </row>
    <row r="15" spans="1:16" s="20" customFormat="1" ht="14.25" customHeight="1" x14ac:dyDescent="0.35">
      <c r="A15" s="21" t="s">
        <v>308</v>
      </c>
      <c r="B15" s="123">
        <v>0</v>
      </c>
      <c r="C15" s="125">
        <v>0</v>
      </c>
      <c r="D15" s="125">
        <v>0</v>
      </c>
      <c r="E15" s="125">
        <v>0</v>
      </c>
      <c r="F15" s="125">
        <v>0</v>
      </c>
      <c r="G15" s="125">
        <v>0</v>
      </c>
      <c r="H15" s="125">
        <v>0</v>
      </c>
      <c r="I15" s="125">
        <v>0</v>
      </c>
      <c r="J15" s="125">
        <v>0</v>
      </c>
      <c r="K15" s="230">
        <v>0</v>
      </c>
      <c r="L15" s="25">
        <f t="shared" si="0"/>
        <v>0</v>
      </c>
    </row>
    <row r="16" spans="1:16" s="20" customFormat="1" ht="14.25" customHeight="1" x14ac:dyDescent="0.35">
      <c r="A16" s="21" t="s">
        <v>274</v>
      </c>
      <c r="B16" s="123">
        <v>14</v>
      </c>
      <c r="C16" s="125">
        <v>16</v>
      </c>
      <c r="D16" s="125">
        <v>18</v>
      </c>
      <c r="E16" s="125">
        <v>14</v>
      </c>
      <c r="F16" s="125">
        <v>0</v>
      </c>
      <c r="G16" s="125">
        <v>8</v>
      </c>
      <c r="H16" s="125">
        <v>0</v>
      </c>
      <c r="I16" s="125">
        <v>14</v>
      </c>
      <c r="J16" s="125">
        <v>18</v>
      </c>
      <c r="K16" s="230">
        <v>0</v>
      </c>
      <c r="L16" s="25">
        <f t="shared" si="0"/>
        <v>102</v>
      </c>
      <c r="M16" s="20" t="s">
        <v>42</v>
      </c>
    </row>
    <row r="17" spans="1:13" s="20" customFormat="1" ht="14.25" customHeight="1" x14ac:dyDescent="0.35">
      <c r="A17" s="21" t="s">
        <v>25</v>
      </c>
      <c r="B17" s="123">
        <v>8</v>
      </c>
      <c r="C17" s="125">
        <v>0</v>
      </c>
      <c r="D17" s="125">
        <v>0</v>
      </c>
      <c r="E17" s="125">
        <v>0</v>
      </c>
      <c r="F17" s="125">
        <v>0</v>
      </c>
      <c r="G17" s="125">
        <v>0</v>
      </c>
      <c r="H17" s="125">
        <v>0</v>
      </c>
      <c r="I17" s="125">
        <v>0</v>
      </c>
      <c r="J17" s="125">
        <v>0</v>
      </c>
      <c r="K17" s="230">
        <v>0</v>
      </c>
      <c r="L17" s="25">
        <f t="shared" si="0"/>
        <v>8</v>
      </c>
      <c r="M17" s="20" t="s">
        <v>46</v>
      </c>
    </row>
    <row r="18" spans="1:13" s="20" customFormat="1" ht="14.25" customHeight="1" x14ac:dyDescent="0.35">
      <c r="A18" s="26" t="s">
        <v>2</v>
      </c>
      <c r="B18" s="123">
        <v>12</v>
      </c>
      <c r="C18" s="125">
        <v>14</v>
      </c>
      <c r="D18" s="125">
        <v>14</v>
      </c>
      <c r="E18" s="125">
        <v>12</v>
      </c>
      <c r="F18" s="125">
        <v>16</v>
      </c>
      <c r="G18" s="125">
        <v>14</v>
      </c>
      <c r="H18" s="125">
        <v>18</v>
      </c>
      <c r="I18" s="125">
        <v>18</v>
      </c>
      <c r="J18" s="125">
        <v>14</v>
      </c>
      <c r="K18" s="230">
        <v>16</v>
      </c>
      <c r="L18" s="25">
        <f t="shared" si="0"/>
        <v>148</v>
      </c>
      <c r="M18" s="20" t="s">
        <v>39</v>
      </c>
    </row>
    <row r="19" spans="1:13" s="20" customFormat="1" ht="14.25" customHeight="1" x14ac:dyDescent="0.35">
      <c r="A19" s="26" t="s">
        <v>305</v>
      </c>
      <c r="B19" s="123">
        <v>0</v>
      </c>
      <c r="C19" s="125">
        <v>0</v>
      </c>
      <c r="D19" s="125">
        <v>0</v>
      </c>
      <c r="E19" s="125">
        <v>0</v>
      </c>
      <c r="F19" s="125">
        <v>0</v>
      </c>
      <c r="G19" s="125">
        <v>0</v>
      </c>
      <c r="H19" s="125">
        <v>0</v>
      </c>
      <c r="I19" s="125">
        <v>0</v>
      </c>
      <c r="J19" s="125">
        <v>0</v>
      </c>
      <c r="K19" s="230">
        <v>0</v>
      </c>
      <c r="L19" s="25">
        <f t="shared" si="0"/>
        <v>0</v>
      </c>
    </row>
    <row r="20" spans="1:13" s="20" customFormat="1" ht="14.25" customHeight="1" x14ac:dyDescent="0.35">
      <c r="A20" s="26" t="s">
        <v>28</v>
      </c>
      <c r="B20" s="123">
        <v>10</v>
      </c>
      <c r="C20" s="125">
        <v>8</v>
      </c>
      <c r="D20" s="125">
        <v>12</v>
      </c>
      <c r="E20" s="125">
        <v>16</v>
      </c>
      <c r="F20" s="125">
        <v>18</v>
      </c>
      <c r="G20" s="125">
        <v>16</v>
      </c>
      <c r="H20" s="125">
        <v>0</v>
      </c>
      <c r="I20" s="125">
        <v>16</v>
      </c>
      <c r="J20" s="125">
        <v>16</v>
      </c>
      <c r="K20" s="230">
        <v>20</v>
      </c>
      <c r="L20" s="25">
        <f t="shared" si="0"/>
        <v>132</v>
      </c>
      <c r="M20" s="20" t="s">
        <v>40</v>
      </c>
    </row>
    <row r="21" spans="1:13" s="20" customFormat="1" ht="14.25" customHeight="1" x14ac:dyDescent="0.35">
      <c r="A21" s="27" t="s">
        <v>282</v>
      </c>
      <c r="B21" s="231">
        <v>18</v>
      </c>
      <c r="C21" s="233">
        <v>18</v>
      </c>
      <c r="D21" s="233">
        <v>16</v>
      </c>
      <c r="E21" s="233">
        <v>18</v>
      </c>
      <c r="F21" s="233">
        <v>0</v>
      </c>
      <c r="G21" s="233">
        <v>20</v>
      </c>
      <c r="H21" s="233">
        <v>16</v>
      </c>
      <c r="I21" s="233">
        <v>0</v>
      </c>
      <c r="J21" s="233">
        <v>8</v>
      </c>
      <c r="K21" s="232">
        <v>0</v>
      </c>
      <c r="L21" s="25">
        <f t="shared" si="0"/>
        <v>114</v>
      </c>
      <c r="M21" s="20" t="s">
        <v>41</v>
      </c>
    </row>
    <row r="23" spans="1:13" x14ac:dyDescent="0.45">
      <c r="B23" s="279" t="s">
        <v>32</v>
      </c>
      <c r="C23" s="279"/>
      <c r="D23" s="280" t="s">
        <v>33</v>
      </c>
      <c r="E23" s="280"/>
      <c r="F23" s="280"/>
      <c r="G23" s="280"/>
      <c r="H23" s="280"/>
      <c r="I23" s="280"/>
      <c r="J23" s="280"/>
    </row>
    <row r="24" spans="1:13" ht="7.5" customHeight="1" x14ac:dyDescent="0.45">
      <c r="B24" s="281"/>
      <c r="C24" s="281"/>
      <c r="D24" s="281"/>
      <c r="E24" s="281"/>
      <c r="F24" s="281"/>
      <c r="G24" s="281"/>
      <c r="H24" s="281"/>
      <c r="I24" s="281"/>
      <c r="J24" s="281"/>
      <c r="K24" s="281"/>
      <c r="L24" s="281"/>
    </row>
    <row r="25" spans="1:13" x14ac:dyDescent="0.45">
      <c r="B25" s="283" t="s">
        <v>34</v>
      </c>
      <c r="C25" s="283"/>
      <c r="D25" s="280" t="s">
        <v>35</v>
      </c>
      <c r="E25" s="280"/>
      <c r="F25" s="280"/>
      <c r="G25" s="280"/>
      <c r="H25" s="280"/>
      <c r="I25" s="280"/>
      <c r="J25" s="280"/>
    </row>
    <row r="26" spans="1:13" x14ac:dyDescent="0.45">
      <c r="B26" s="31" t="s">
        <v>37</v>
      </c>
      <c r="C26" s="32" t="s">
        <v>38</v>
      </c>
      <c r="D26" s="32" t="s">
        <v>39</v>
      </c>
      <c r="E26" s="32" t="s">
        <v>40</v>
      </c>
      <c r="F26" s="32" t="s">
        <v>41</v>
      </c>
      <c r="G26" s="32" t="s">
        <v>42</v>
      </c>
      <c r="H26" s="32" t="s">
        <v>43</v>
      </c>
      <c r="I26" s="32" t="s">
        <v>44</v>
      </c>
      <c r="J26" s="32" t="s">
        <v>45</v>
      </c>
      <c r="K26" s="32" t="s">
        <v>46</v>
      </c>
      <c r="L26" s="33" t="s">
        <v>47</v>
      </c>
    </row>
    <row r="27" spans="1:13" x14ac:dyDescent="0.45">
      <c r="B27" s="34" t="s">
        <v>49</v>
      </c>
      <c r="C27" s="35">
        <v>20</v>
      </c>
      <c r="D27" s="35">
        <v>18</v>
      </c>
      <c r="E27" s="35">
        <v>16</v>
      </c>
      <c r="F27" s="35">
        <v>14</v>
      </c>
      <c r="G27" s="35">
        <v>12</v>
      </c>
      <c r="H27" s="35">
        <v>10</v>
      </c>
      <c r="I27" s="35">
        <v>8</v>
      </c>
      <c r="J27" s="35">
        <v>6</v>
      </c>
      <c r="K27" s="35">
        <v>4</v>
      </c>
      <c r="L27" s="36">
        <v>2</v>
      </c>
    </row>
    <row r="28" spans="1:13" ht="11.25" customHeight="1" x14ac:dyDescent="0.45"/>
    <row r="29" spans="1:13" x14ac:dyDescent="0.45">
      <c r="B29" s="284" t="s">
        <v>50</v>
      </c>
      <c r="C29" s="284"/>
      <c r="D29" s="284"/>
      <c r="E29" s="284"/>
      <c r="G29" s="281"/>
      <c r="H29" s="281"/>
      <c r="I29" s="281"/>
    </row>
    <row r="30" spans="1:13" x14ac:dyDescent="0.45">
      <c r="B30" s="285" t="s">
        <v>70</v>
      </c>
      <c r="C30" s="285"/>
      <c r="D30" s="282" t="s">
        <v>56</v>
      </c>
      <c r="E30" s="282"/>
      <c r="G30" s="281"/>
      <c r="H30" s="281"/>
      <c r="I30" s="281"/>
    </row>
    <row r="31" spans="1:13" x14ac:dyDescent="0.45">
      <c r="B31" s="332" t="s">
        <v>7</v>
      </c>
      <c r="C31" s="332"/>
      <c r="D31" s="330" t="s">
        <v>10</v>
      </c>
      <c r="E31" s="330"/>
      <c r="G31" s="281"/>
      <c r="H31" s="281"/>
      <c r="I31" s="281"/>
    </row>
    <row r="32" spans="1:13" x14ac:dyDescent="0.45">
      <c r="B32" s="289" t="s">
        <v>52</v>
      </c>
      <c r="C32" s="289"/>
      <c r="D32" s="290" t="s">
        <v>231</v>
      </c>
      <c r="E32" s="290"/>
      <c r="G32" s="281"/>
      <c r="H32" s="281"/>
      <c r="I32" s="281"/>
    </row>
    <row r="33" spans="2:9" x14ac:dyDescent="0.45">
      <c r="B33" s="291" t="s">
        <v>230</v>
      </c>
      <c r="C33" s="291"/>
      <c r="D33" s="288" t="s">
        <v>51</v>
      </c>
      <c r="E33" s="288"/>
      <c r="G33" s="281"/>
      <c r="H33" s="281"/>
      <c r="I33" s="281"/>
    </row>
    <row r="34" spans="2:9" x14ac:dyDescent="0.45">
      <c r="B34" s="331" t="s">
        <v>12</v>
      </c>
      <c r="C34" s="331"/>
      <c r="D34" s="294" t="s">
        <v>278</v>
      </c>
      <c r="E34" s="294"/>
      <c r="G34" s="281"/>
      <c r="H34" s="281"/>
      <c r="I34" s="281"/>
    </row>
  </sheetData>
  <mergeCells count="19">
    <mergeCell ref="B25:C25"/>
    <mergeCell ref="D25:J25"/>
    <mergeCell ref="B29:E29"/>
    <mergeCell ref="G29:I34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A1:L1"/>
    <mergeCell ref="B3:K3"/>
    <mergeCell ref="B23:C23"/>
    <mergeCell ref="D23:J23"/>
    <mergeCell ref="B24:L24"/>
  </mergeCells>
  <pageMargins left="0.40972222222222199" right="0.27986111111111101" top="0.32013888888888897" bottom="0.3" header="0.51180555555555496" footer="0.51180555555555496"/>
  <pageSetup paperSize="9" firstPageNumber="0" orientation="landscape" horizontalDpi="300" verticalDpi="30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0000"/>
  </sheetPr>
  <dimension ref="A1:L27"/>
  <sheetViews>
    <sheetView zoomScaleNormal="100" workbookViewId="0">
      <selection activeCell="U21" activeCellId="1" sqref="E6:E19 U21"/>
    </sheetView>
  </sheetViews>
  <sheetFormatPr defaultColWidth="8.53125" defaultRowHeight="14.25" x14ac:dyDescent="0.45"/>
  <cols>
    <col min="1" max="1" width="15.86328125" customWidth="1"/>
    <col min="2" max="12" width="10.6640625" customWidth="1"/>
  </cols>
  <sheetData>
    <row r="1" spans="1:12" ht="46.5" x14ac:dyDescent="1.4">
      <c r="A1" s="277" t="s">
        <v>314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</row>
    <row r="3" spans="1:12" ht="20.25" x14ac:dyDescent="0.55000000000000004">
      <c r="A3" s="5" t="s">
        <v>4</v>
      </c>
      <c r="B3" s="296" t="s">
        <v>5</v>
      </c>
      <c r="C3" s="296"/>
      <c r="D3" s="296"/>
      <c r="E3" s="296"/>
      <c r="F3" s="296"/>
      <c r="G3" s="296"/>
      <c r="H3" s="296"/>
      <c r="I3" s="296"/>
      <c r="J3" s="296"/>
      <c r="K3" s="296"/>
      <c r="L3" s="6"/>
    </row>
    <row r="4" spans="1:12" x14ac:dyDescent="0.45">
      <c r="A4" s="37"/>
      <c r="B4" s="8" t="s">
        <v>6</v>
      </c>
      <c r="C4" s="225" t="s">
        <v>7</v>
      </c>
      <c r="D4" s="10" t="s">
        <v>8</v>
      </c>
      <c r="E4" s="14" t="s">
        <v>12</v>
      </c>
      <c r="F4" s="11" t="s">
        <v>280</v>
      </c>
      <c r="G4" s="13" t="s">
        <v>11</v>
      </c>
      <c r="H4" s="12" t="s">
        <v>10</v>
      </c>
      <c r="I4" s="234" t="s">
        <v>300</v>
      </c>
      <c r="J4" s="16" t="s">
        <v>13</v>
      </c>
      <c r="K4" s="18" t="s">
        <v>269</v>
      </c>
      <c r="L4" s="19" t="s">
        <v>17</v>
      </c>
    </row>
    <row r="5" spans="1:12" x14ac:dyDescent="0.45">
      <c r="A5" s="241" t="s">
        <v>280</v>
      </c>
      <c r="B5" s="242">
        <v>2</v>
      </c>
      <c r="C5" s="243">
        <v>4</v>
      </c>
      <c r="D5" s="244">
        <v>0</v>
      </c>
      <c r="E5" s="245">
        <v>0</v>
      </c>
      <c r="F5" s="246">
        <v>0</v>
      </c>
      <c r="G5" s="247">
        <v>0</v>
      </c>
      <c r="H5" s="248">
        <v>0</v>
      </c>
      <c r="I5" s="249">
        <v>0</v>
      </c>
      <c r="J5" s="250">
        <v>0</v>
      </c>
      <c r="K5" s="251">
        <v>0</v>
      </c>
      <c r="L5" s="252">
        <f t="shared" ref="L5:L21" si="0">SUM(B5:K5)</f>
        <v>6</v>
      </c>
    </row>
    <row r="6" spans="1:12" x14ac:dyDescent="0.45">
      <c r="A6" s="123" t="s">
        <v>18</v>
      </c>
      <c r="B6" s="253">
        <v>0</v>
      </c>
      <c r="C6" s="254">
        <v>0</v>
      </c>
      <c r="D6" s="255">
        <v>0</v>
      </c>
      <c r="E6" s="256">
        <v>0</v>
      </c>
      <c r="F6" s="257">
        <v>0</v>
      </c>
      <c r="G6" s="258">
        <v>0</v>
      </c>
      <c r="H6" s="259">
        <v>0</v>
      </c>
      <c r="I6" s="260">
        <v>0</v>
      </c>
      <c r="J6" s="261">
        <v>0</v>
      </c>
      <c r="K6" s="137">
        <v>0</v>
      </c>
      <c r="L6" s="252">
        <f t="shared" si="0"/>
        <v>0</v>
      </c>
    </row>
    <row r="7" spans="1:12" x14ac:dyDescent="0.45">
      <c r="A7" s="123" t="s">
        <v>315</v>
      </c>
      <c r="B7" s="253">
        <v>6</v>
      </c>
      <c r="C7" s="254">
        <v>8</v>
      </c>
      <c r="D7" s="255">
        <v>0</v>
      </c>
      <c r="E7" s="256">
        <v>0</v>
      </c>
      <c r="F7" s="257">
        <v>18</v>
      </c>
      <c r="G7" s="258">
        <v>0</v>
      </c>
      <c r="H7" s="259">
        <v>0</v>
      </c>
      <c r="I7" s="260">
        <v>8</v>
      </c>
      <c r="J7" s="261">
        <v>0</v>
      </c>
      <c r="K7" s="137">
        <v>0</v>
      </c>
      <c r="L7" s="252">
        <f t="shared" si="0"/>
        <v>40</v>
      </c>
    </row>
    <row r="8" spans="1:12" x14ac:dyDescent="0.45">
      <c r="A8" s="123" t="s">
        <v>271</v>
      </c>
      <c r="B8" s="262">
        <v>20</v>
      </c>
      <c r="C8" s="262">
        <v>20</v>
      </c>
      <c r="D8" s="262">
        <v>20</v>
      </c>
      <c r="E8" s="256">
        <v>18</v>
      </c>
      <c r="F8" s="257">
        <v>0</v>
      </c>
      <c r="G8" s="258">
        <v>18</v>
      </c>
      <c r="H8" s="262">
        <v>20</v>
      </c>
      <c r="I8" s="262">
        <v>20</v>
      </c>
      <c r="J8" s="262">
        <v>20</v>
      </c>
      <c r="K8" s="137">
        <v>0</v>
      </c>
      <c r="L8" s="263">
        <f t="shared" si="0"/>
        <v>156</v>
      </c>
    </row>
    <row r="9" spans="1:12" x14ac:dyDescent="0.45">
      <c r="A9" s="123" t="s">
        <v>296</v>
      </c>
      <c r="B9" s="253">
        <v>0</v>
      </c>
      <c r="C9" s="254">
        <v>0</v>
      </c>
      <c r="D9" s="255">
        <v>0</v>
      </c>
      <c r="E9" s="256">
        <v>0</v>
      </c>
      <c r="F9" s="257">
        <v>0</v>
      </c>
      <c r="G9" s="258">
        <v>0</v>
      </c>
      <c r="H9" s="259">
        <v>0</v>
      </c>
      <c r="I9" s="260">
        <v>0</v>
      </c>
      <c r="J9" s="261">
        <v>0</v>
      </c>
      <c r="K9" s="137">
        <v>0</v>
      </c>
      <c r="L9" s="252">
        <f t="shared" si="0"/>
        <v>0</v>
      </c>
    </row>
    <row r="10" spans="1:12" x14ac:dyDescent="0.45">
      <c r="A10" s="123" t="s">
        <v>316</v>
      </c>
      <c r="B10" s="253">
        <v>0</v>
      </c>
      <c r="C10" s="254">
        <v>0</v>
      </c>
      <c r="D10" s="255">
        <v>0</v>
      </c>
      <c r="E10" s="256">
        <v>0</v>
      </c>
      <c r="F10" s="257">
        <v>0</v>
      </c>
      <c r="G10" s="258">
        <v>0</v>
      </c>
      <c r="H10" s="259">
        <v>0</v>
      </c>
      <c r="I10" s="260">
        <v>0</v>
      </c>
      <c r="J10" s="261">
        <v>0</v>
      </c>
      <c r="K10" s="137">
        <v>0</v>
      </c>
      <c r="L10" s="252">
        <f t="shared" si="0"/>
        <v>0</v>
      </c>
    </row>
    <row r="11" spans="1:12" x14ac:dyDescent="0.45">
      <c r="A11" s="123" t="s">
        <v>298</v>
      </c>
      <c r="B11" s="253">
        <v>0</v>
      </c>
      <c r="C11" s="254">
        <v>0</v>
      </c>
      <c r="D11" s="255">
        <v>0</v>
      </c>
      <c r="E11" s="256">
        <v>0</v>
      </c>
      <c r="F11" s="257">
        <v>0</v>
      </c>
      <c r="G11" s="258">
        <v>0</v>
      </c>
      <c r="H11" s="259">
        <v>0</v>
      </c>
      <c r="I11" s="260">
        <v>0</v>
      </c>
      <c r="J11" s="261">
        <v>0</v>
      </c>
      <c r="K11" s="137">
        <v>0</v>
      </c>
      <c r="L11" s="252">
        <f t="shared" si="0"/>
        <v>0</v>
      </c>
    </row>
    <row r="12" spans="1:12" x14ac:dyDescent="0.45">
      <c r="A12" s="123" t="s">
        <v>20</v>
      </c>
      <c r="B12" s="253">
        <v>0</v>
      </c>
      <c r="C12" s="254">
        <v>0</v>
      </c>
      <c r="D12" s="255">
        <v>0</v>
      </c>
      <c r="E12" s="256">
        <v>0</v>
      </c>
      <c r="F12" s="257">
        <v>0</v>
      </c>
      <c r="G12" s="258">
        <v>0</v>
      </c>
      <c r="H12" s="259">
        <v>0</v>
      </c>
      <c r="I12" s="260">
        <v>0</v>
      </c>
      <c r="J12" s="261">
        <v>0</v>
      </c>
      <c r="K12" s="137">
        <v>0</v>
      </c>
      <c r="L12" s="252">
        <f t="shared" si="0"/>
        <v>0</v>
      </c>
    </row>
    <row r="13" spans="1:12" x14ac:dyDescent="0.45">
      <c r="A13" s="123" t="s">
        <v>313</v>
      </c>
      <c r="B13" s="253">
        <v>4</v>
      </c>
      <c r="C13" s="254">
        <v>6</v>
      </c>
      <c r="D13" s="255">
        <v>0</v>
      </c>
      <c r="E13" s="256">
        <v>0</v>
      </c>
      <c r="F13" s="257">
        <v>0</v>
      </c>
      <c r="G13" s="258">
        <v>0</v>
      </c>
      <c r="H13" s="259">
        <v>0</v>
      </c>
      <c r="I13" s="260">
        <v>6</v>
      </c>
      <c r="J13" s="261">
        <v>0</v>
      </c>
      <c r="K13" s="137">
        <v>0</v>
      </c>
      <c r="L13" s="252">
        <f t="shared" si="0"/>
        <v>16</v>
      </c>
    </row>
    <row r="14" spans="1:12" x14ac:dyDescent="0.45">
      <c r="A14" s="123" t="s">
        <v>273</v>
      </c>
      <c r="B14" s="253">
        <v>14</v>
      </c>
      <c r="C14" s="254">
        <v>18</v>
      </c>
      <c r="D14" s="255">
        <v>14</v>
      </c>
      <c r="E14" s="256">
        <v>16</v>
      </c>
      <c r="F14" s="257">
        <v>0</v>
      </c>
      <c r="G14" s="258">
        <v>10</v>
      </c>
      <c r="H14" s="259">
        <v>12</v>
      </c>
      <c r="I14" s="260">
        <v>18</v>
      </c>
      <c r="J14" s="261">
        <v>0</v>
      </c>
      <c r="K14" s="137">
        <v>0</v>
      </c>
      <c r="L14" s="252">
        <f t="shared" si="0"/>
        <v>102</v>
      </c>
    </row>
    <row r="15" spans="1:12" x14ac:dyDescent="0.45">
      <c r="A15" s="123" t="s">
        <v>308</v>
      </c>
      <c r="B15" s="253">
        <v>8</v>
      </c>
      <c r="C15" s="254">
        <v>0</v>
      </c>
      <c r="D15" s="255">
        <v>0</v>
      </c>
      <c r="E15" s="256">
        <v>0</v>
      </c>
      <c r="F15" s="257">
        <v>0</v>
      </c>
      <c r="G15" s="258">
        <v>0</v>
      </c>
      <c r="H15" s="259">
        <v>0</v>
      </c>
      <c r="I15" s="260">
        <v>4</v>
      </c>
      <c r="J15" s="261">
        <v>0</v>
      </c>
      <c r="K15" s="137">
        <v>0</v>
      </c>
      <c r="L15" s="252">
        <f t="shared" si="0"/>
        <v>12</v>
      </c>
    </row>
    <row r="16" spans="1:12" x14ac:dyDescent="0.45">
      <c r="A16" s="123" t="s">
        <v>24</v>
      </c>
      <c r="B16" s="253">
        <v>12</v>
      </c>
      <c r="C16" s="254">
        <v>14</v>
      </c>
      <c r="D16" s="255">
        <v>12</v>
      </c>
      <c r="E16" s="256">
        <v>0</v>
      </c>
      <c r="F16" s="257">
        <v>0</v>
      </c>
      <c r="G16" s="258">
        <v>14</v>
      </c>
      <c r="H16" s="259">
        <v>14</v>
      </c>
      <c r="I16" s="260">
        <v>16</v>
      </c>
      <c r="J16" s="261">
        <v>16</v>
      </c>
      <c r="K16" s="137">
        <v>0</v>
      </c>
      <c r="L16" s="252">
        <f t="shared" si="0"/>
        <v>98</v>
      </c>
    </row>
    <row r="17" spans="1:12" x14ac:dyDescent="0.45">
      <c r="A17" s="123" t="s">
        <v>25</v>
      </c>
      <c r="B17" s="253">
        <v>0</v>
      </c>
      <c r="C17" s="254">
        <v>0</v>
      </c>
      <c r="D17" s="255">
        <v>0</v>
      </c>
      <c r="E17" s="256">
        <v>0</v>
      </c>
      <c r="F17" s="257">
        <v>0</v>
      </c>
      <c r="G17" s="258">
        <v>0</v>
      </c>
      <c r="H17" s="259">
        <v>0</v>
      </c>
      <c r="I17" s="260">
        <v>0</v>
      </c>
      <c r="J17" s="261">
        <v>0</v>
      </c>
      <c r="K17" s="137">
        <v>0</v>
      </c>
      <c r="L17" s="252">
        <f t="shared" si="0"/>
        <v>0</v>
      </c>
    </row>
    <row r="18" spans="1:12" x14ac:dyDescent="0.45">
      <c r="A18" s="123" t="s">
        <v>2</v>
      </c>
      <c r="B18" s="253">
        <v>10</v>
      </c>
      <c r="C18" s="254">
        <v>10</v>
      </c>
      <c r="D18" s="255">
        <v>10</v>
      </c>
      <c r="E18" s="256">
        <v>14</v>
      </c>
      <c r="F18" s="257">
        <v>16</v>
      </c>
      <c r="G18" s="258">
        <v>12</v>
      </c>
      <c r="H18" s="259">
        <v>10</v>
      </c>
      <c r="I18" s="260">
        <v>10</v>
      </c>
      <c r="J18" s="261">
        <v>14</v>
      </c>
      <c r="K18" s="137">
        <v>0</v>
      </c>
      <c r="L18" s="252">
        <f t="shared" si="0"/>
        <v>106</v>
      </c>
    </row>
    <row r="19" spans="1:12" x14ac:dyDescent="0.45">
      <c r="A19" s="123" t="s">
        <v>305</v>
      </c>
      <c r="B19" s="253">
        <v>0</v>
      </c>
      <c r="C19" s="254">
        <v>0</v>
      </c>
      <c r="D19" s="255">
        <v>0</v>
      </c>
      <c r="E19" s="256">
        <v>0</v>
      </c>
      <c r="F19" s="257">
        <v>0</v>
      </c>
      <c r="G19" s="258">
        <v>0</v>
      </c>
      <c r="H19" s="259">
        <v>0</v>
      </c>
      <c r="I19" s="260">
        <v>0</v>
      </c>
      <c r="J19" s="261">
        <v>0</v>
      </c>
      <c r="K19" s="137">
        <v>0</v>
      </c>
      <c r="L19" s="252">
        <f t="shared" si="0"/>
        <v>0</v>
      </c>
    </row>
    <row r="20" spans="1:12" x14ac:dyDescent="0.45">
      <c r="A20" s="123" t="s">
        <v>28</v>
      </c>
      <c r="B20" s="253">
        <v>16</v>
      </c>
      <c r="C20" s="254">
        <v>16</v>
      </c>
      <c r="D20" s="255">
        <v>18</v>
      </c>
      <c r="E20" s="264">
        <v>20</v>
      </c>
      <c r="F20" s="264">
        <v>20</v>
      </c>
      <c r="G20" s="258">
        <v>16</v>
      </c>
      <c r="H20" s="259">
        <v>16</v>
      </c>
      <c r="I20" s="260">
        <v>14</v>
      </c>
      <c r="J20" s="261">
        <v>12</v>
      </c>
      <c r="K20" s="137">
        <v>0</v>
      </c>
      <c r="L20" s="252">
        <f t="shared" si="0"/>
        <v>148</v>
      </c>
    </row>
    <row r="21" spans="1:12" x14ac:dyDescent="0.45">
      <c r="A21" s="231" t="s">
        <v>282</v>
      </c>
      <c r="B21" s="265">
        <v>18</v>
      </c>
      <c r="C21" s="266">
        <v>12</v>
      </c>
      <c r="D21" s="267">
        <v>16</v>
      </c>
      <c r="E21" s="268">
        <v>0</v>
      </c>
      <c r="F21" s="269">
        <v>0</v>
      </c>
      <c r="G21" s="270">
        <v>20</v>
      </c>
      <c r="H21" s="271">
        <v>18</v>
      </c>
      <c r="I21" s="272">
        <v>12</v>
      </c>
      <c r="J21" s="273">
        <v>18</v>
      </c>
      <c r="K21" s="274">
        <v>0</v>
      </c>
      <c r="L21" s="275">
        <f t="shared" si="0"/>
        <v>114</v>
      </c>
    </row>
    <row r="23" spans="1:12" x14ac:dyDescent="0.45">
      <c r="B23" s="279" t="s">
        <v>32</v>
      </c>
      <c r="C23" s="279"/>
      <c r="D23" s="280" t="s">
        <v>33</v>
      </c>
      <c r="E23" s="280"/>
      <c r="F23" s="280"/>
      <c r="G23" s="280"/>
      <c r="H23" s="280"/>
      <c r="I23" s="280"/>
      <c r="J23" s="280"/>
    </row>
    <row r="24" spans="1:12" x14ac:dyDescent="0.45">
      <c r="B24" s="281"/>
      <c r="C24" s="281"/>
      <c r="D24" s="281"/>
      <c r="E24" s="281"/>
      <c r="F24" s="281"/>
      <c r="G24" s="281"/>
      <c r="H24" s="281"/>
      <c r="I24" s="281"/>
      <c r="J24" s="281"/>
      <c r="K24" s="281"/>
      <c r="L24" s="281"/>
    </row>
    <row r="25" spans="1:12" x14ac:dyDescent="0.45">
      <c r="B25" s="283" t="s">
        <v>34</v>
      </c>
      <c r="C25" s="283"/>
      <c r="D25" s="280" t="s">
        <v>35</v>
      </c>
      <c r="E25" s="280"/>
      <c r="F25" s="280"/>
      <c r="G25" s="280"/>
      <c r="H25" s="280"/>
      <c r="I25" s="280"/>
      <c r="J25" s="280"/>
    </row>
    <row r="26" spans="1:12" x14ac:dyDescent="0.45">
      <c r="B26" s="31" t="s">
        <v>37</v>
      </c>
      <c r="C26" s="32" t="s">
        <v>38</v>
      </c>
      <c r="D26" s="32" t="s">
        <v>39</v>
      </c>
      <c r="E26" s="32" t="s">
        <v>40</v>
      </c>
      <c r="F26" s="32" t="s">
        <v>41</v>
      </c>
      <c r="G26" s="32" t="s">
        <v>42</v>
      </c>
      <c r="H26" s="32" t="s">
        <v>43</v>
      </c>
      <c r="I26" s="32" t="s">
        <v>44</v>
      </c>
      <c r="J26" s="32" t="s">
        <v>45</v>
      </c>
      <c r="K26" s="32" t="s">
        <v>46</v>
      </c>
      <c r="L26" s="33" t="s">
        <v>47</v>
      </c>
    </row>
    <row r="27" spans="1:12" x14ac:dyDescent="0.45">
      <c r="B27" s="34" t="s">
        <v>49</v>
      </c>
      <c r="C27" s="35">
        <v>20</v>
      </c>
      <c r="D27" s="35">
        <v>18</v>
      </c>
      <c r="E27" s="35">
        <v>16</v>
      </c>
      <c r="F27" s="35">
        <v>14</v>
      </c>
      <c r="G27" s="35">
        <v>12</v>
      </c>
      <c r="H27" s="35">
        <v>10</v>
      </c>
      <c r="I27" s="35">
        <v>8</v>
      </c>
      <c r="J27" s="35">
        <v>6</v>
      </c>
      <c r="K27" s="35">
        <v>4</v>
      </c>
      <c r="L27" s="36">
        <v>2</v>
      </c>
    </row>
  </sheetData>
  <mergeCells count="7">
    <mergeCell ref="B25:C25"/>
    <mergeCell ref="D25:J25"/>
    <mergeCell ref="A1:L1"/>
    <mergeCell ref="B3:K3"/>
    <mergeCell ref="B23:C23"/>
    <mergeCell ref="D23:J23"/>
    <mergeCell ref="B24:L24"/>
  </mergeCell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  <pageSetUpPr fitToPage="1"/>
  </sheetPr>
  <dimension ref="A1:AB32"/>
  <sheetViews>
    <sheetView zoomScaleNormal="100" workbookViewId="0">
      <selection activeCell="Z29" activeCellId="1" sqref="E6:E19 Z29"/>
    </sheetView>
  </sheetViews>
  <sheetFormatPr defaultColWidth="8.53125" defaultRowHeight="14.25" x14ac:dyDescent="0.45"/>
  <cols>
    <col min="1" max="1" width="20" customWidth="1"/>
    <col min="2" max="2" width="10.1328125" customWidth="1"/>
    <col min="3" max="3" width="7.86328125" customWidth="1"/>
    <col min="4" max="4" width="6.86328125" customWidth="1"/>
    <col min="5" max="5" width="8.33203125" customWidth="1"/>
    <col min="6" max="6" width="7.86328125" customWidth="1"/>
    <col min="7" max="18" width="7.46484375" customWidth="1"/>
    <col min="19" max="19" width="6.53125" customWidth="1"/>
    <col min="20" max="23" width="6.6640625" customWidth="1"/>
    <col min="25" max="25" width="4.53125" customWidth="1"/>
    <col min="27" max="27" width="21.6640625" customWidth="1"/>
  </cols>
  <sheetData>
    <row r="1" spans="1:28" s="4" customFormat="1" ht="46.5" x14ac:dyDescent="1.4">
      <c r="A1" s="295" t="s">
        <v>70</v>
      </c>
      <c r="B1" s="295"/>
      <c r="C1" s="295"/>
      <c r="D1" s="295"/>
      <c r="E1" s="295"/>
      <c r="F1" s="295"/>
      <c r="G1" s="295"/>
      <c r="H1" s="295"/>
      <c r="I1" s="295"/>
      <c r="J1" s="295"/>
      <c r="K1" s="295"/>
      <c r="L1" s="295"/>
      <c r="M1" s="295"/>
      <c r="N1" s="295"/>
      <c r="O1" s="295"/>
      <c r="P1" s="295"/>
      <c r="Q1" s="295"/>
      <c r="R1" s="295"/>
      <c r="S1" s="295"/>
      <c r="T1" s="295"/>
      <c r="U1" s="295"/>
      <c r="V1" s="295"/>
      <c r="W1" s="295"/>
    </row>
    <row r="3" spans="1:28" s="5" customFormat="1" ht="21" customHeight="1" x14ac:dyDescent="0.55000000000000004">
      <c r="A3" s="5" t="s">
        <v>4</v>
      </c>
      <c r="B3" s="296" t="s">
        <v>71</v>
      </c>
      <c r="C3" s="296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</row>
    <row r="4" spans="1:28" s="20" customFormat="1" ht="62.25" customHeight="1" x14ac:dyDescent="0.35">
      <c r="A4" s="37"/>
      <c r="B4" s="38" t="s">
        <v>72</v>
      </c>
      <c r="C4" s="39" t="s">
        <v>73</v>
      </c>
      <c r="D4" s="39" t="s">
        <v>74</v>
      </c>
      <c r="E4" s="39" t="s">
        <v>75</v>
      </c>
      <c r="F4" s="39" t="s">
        <v>76</v>
      </c>
      <c r="G4" s="39" t="s">
        <v>77</v>
      </c>
      <c r="H4" s="39" t="s">
        <v>78</v>
      </c>
      <c r="I4" s="39" t="s">
        <v>79</v>
      </c>
      <c r="J4" s="39" t="s">
        <v>80</v>
      </c>
      <c r="K4" s="39" t="s">
        <v>81</v>
      </c>
      <c r="L4" s="39" t="s">
        <v>82</v>
      </c>
      <c r="M4" s="39" t="s">
        <v>83</v>
      </c>
      <c r="N4" s="39" t="s">
        <v>84</v>
      </c>
      <c r="O4" s="39" t="s">
        <v>85</v>
      </c>
      <c r="P4" s="40" t="s">
        <v>86</v>
      </c>
      <c r="Q4" s="40" t="s">
        <v>87</v>
      </c>
      <c r="R4" s="41" t="s">
        <v>88</v>
      </c>
      <c r="S4" s="42" t="s">
        <v>89</v>
      </c>
      <c r="T4" s="42" t="s">
        <v>90</v>
      </c>
      <c r="U4" s="42" t="s">
        <v>91</v>
      </c>
      <c r="V4" s="42" t="s">
        <v>92</v>
      </c>
      <c r="W4" s="42" t="s">
        <v>93</v>
      </c>
      <c r="X4" s="42" t="s">
        <v>94</v>
      </c>
    </row>
    <row r="5" spans="1:28" s="20" customFormat="1" ht="13.5" x14ac:dyDescent="0.35">
      <c r="A5" s="43" t="str">
        <f>'Club of the Year Overall Points'!A5</f>
        <v>Ashburton</v>
      </c>
      <c r="B5" s="44"/>
      <c r="C5" s="45"/>
      <c r="D5" s="45">
        <v>2</v>
      </c>
      <c r="E5" s="45"/>
      <c r="F5" s="45"/>
      <c r="G5" s="45"/>
      <c r="H5" s="45"/>
      <c r="I5" s="46"/>
      <c r="J5" s="46"/>
      <c r="K5" s="46"/>
      <c r="L5" s="46"/>
      <c r="M5" s="46"/>
      <c r="N5" s="46"/>
      <c r="O5" s="46"/>
      <c r="P5" s="47"/>
      <c r="Q5" s="47"/>
      <c r="R5" s="48"/>
      <c r="S5" s="49"/>
      <c r="T5" s="50"/>
      <c r="U5" s="51"/>
      <c r="V5" s="52"/>
      <c r="W5" s="53" t="str">
        <f>IF(X5=0,"",VLOOKUP(X5,Setup!$A$3:$C$22,3))</f>
        <v/>
      </c>
      <c r="X5" s="54"/>
      <c r="Y5" s="20" t="str">
        <f t="shared" ref="Y5:Y24" si="0">IF(X5="","",IF(COUNTIF(X$5:X$24,X5)&gt;1,"=",""))</f>
        <v/>
      </c>
      <c r="Z5" s="20" t="str">
        <f>IF(Y5="",IF(X5="","",X5),X5+COUNTIF(X$5:X5,X5)-1)</f>
        <v/>
      </c>
      <c r="AA5" s="20" t="str">
        <f>IF(X5="","",CONCATENATE(VLOOKUP(X5,Setup!$A$3:$B$22,2),Y5))</f>
        <v/>
      </c>
    </row>
    <row r="6" spans="1:28" s="20" customFormat="1" ht="13.5" x14ac:dyDescent="0.35">
      <c r="A6" s="55" t="str">
        <f>'Club of the Year Overall Points'!A6</f>
        <v>Christchurch Avon</v>
      </c>
      <c r="B6" s="56" t="s">
        <v>95</v>
      </c>
      <c r="C6" s="57">
        <v>3</v>
      </c>
      <c r="D6" s="57"/>
      <c r="E6" s="57" t="s">
        <v>96</v>
      </c>
      <c r="F6" s="57">
        <v>4</v>
      </c>
      <c r="G6" s="57"/>
      <c r="H6" s="57">
        <v>3</v>
      </c>
      <c r="I6" s="58"/>
      <c r="J6" s="58"/>
      <c r="K6" s="58"/>
      <c r="L6" s="58" t="s">
        <v>97</v>
      </c>
      <c r="M6" s="58">
        <v>1</v>
      </c>
      <c r="N6" s="58" t="s">
        <v>98</v>
      </c>
      <c r="O6" s="58">
        <v>2</v>
      </c>
      <c r="P6" s="59" t="s">
        <v>99</v>
      </c>
      <c r="Q6" s="59">
        <v>1</v>
      </c>
      <c r="R6" s="60">
        <v>1</v>
      </c>
      <c r="S6" s="49">
        <v>4</v>
      </c>
      <c r="T6" s="50"/>
      <c r="U6" s="51"/>
      <c r="V6" s="52"/>
      <c r="W6" s="53">
        <f>IF(X6=0,"",VLOOKUP(X6,Setup!$A$3:$C$22,3))</f>
        <v>20</v>
      </c>
      <c r="X6" s="54">
        <v>1</v>
      </c>
      <c r="Y6" s="20" t="str">
        <f t="shared" si="0"/>
        <v/>
      </c>
      <c r="Z6" s="20">
        <f>IF(Y6="",IF(X6="","",X6),X6+COUNTIF(X$5:X6,X6)-1)</f>
        <v>1</v>
      </c>
      <c r="AA6" s="20" t="str">
        <f>IF(X6="","",CONCATENATE(VLOOKUP(X6,Setup!$A$3:$B$22,2),Y6))</f>
        <v>1st</v>
      </c>
    </row>
    <row r="7" spans="1:28" s="20" customFormat="1" ht="13.5" x14ac:dyDescent="0.35">
      <c r="A7" s="43" t="str">
        <f>'Club of the Year Overall Points'!A7</f>
        <v>DGRS</v>
      </c>
      <c r="B7" s="61" t="s">
        <v>100</v>
      </c>
      <c r="C7" s="62">
        <v>9</v>
      </c>
      <c r="D7" s="62"/>
      <c r="E7" s="62" t="s">
        <v>101</v>
      </c>
      <c r="F7" s="62">
        <v>1</v>
      </c>
      <c r="G7" s="62"/>
      <c r="H7" s="62"/>
      <c r="I7" s="63"/>
      <c r="J7" s="63"/>
      <c r="K7" s="63"/>
      <c r="L7" s="63"/>
      <c r="M7" s="63"/>
      <c r="O7" s="63"/>
      <c r="P7" s="64"/>
      <c r="Q7" s="64"/>
      <c r="R7" s="65">
        <v>3</v>
      </c>
      <c r="S7" s="49">
        <v>11</v>
      </c>
      <c r="T7" s="50"/>
      <c r="U7" s="51"/>
      <c r="V7" s="52"/>
      <c r="W7" s="53">
        <f>IF(X7=0,"",VLOOKUP(X7,Setup!$A$3:$C$22,3))</f>
        <v>6</v>
      </c>
      <c r="X7" s="54">
        <v>8</v>
      </c>
      <c r="Y7" s="20" t="str">
        <f t="shared" si="0"/>
        <v/>
      </c>
      <c r="Z7" s="20">
        <f>IF(Y7="",IF(X7="","",X7),X7+COUNTIF(X$5:X7,X7)-1)</f>
        <v>8</v>
      </c>
      <c r="AA7" s="20" t="str">
        <f>IF(X7="","",CONCATENATE(VLOOKUP(X7,Setup!$A$3:$B$22,2),Y7))</f>
        <v>8th</v>
      </c>
    </row>
    <row r="8" spans="1:28" s="20" customFormat="1" ht="13.5" x14ac:dyDescent="0.35">
      <c r="A8" s="55" t="str">
        <f>'Club of the Year Overall Points'!A8</f>
        <v>Methodist</v>
      </c>
      <c r="B8" s="56" t="s">
        <v>102</v>
      </c>
      <c r="C8" s="57">
        <v>11</v>
      </c>
      <c r="D8" s="57"/>
      <c r="E8" s="57"/>
      <c r="F8" s="57"/>
      <c r="G8" s="57"/>
      <c r="H8" s="57"/>
      <c r="I8" s="58"/>
      <c r="J8" s="58"/>
      <c r="K8" s="58"/>
      <c r="L8" s="58"/>
      <c r="M8" s="58"/>
      <c r="N8" s="58"/>
      <c r="O8" s="58"/>
      <c r="P8" s="59"/>
      <c r="Q8" s="59"/>
      <c r="R8" s="60"/>
      <c r="S8" s="49">
        <v>74</v>
      </c>
      <c r="T8" s="50"/>
      <c r="U8" s="51"/>
      <c r="V8" s="52"/>
      <c r="W8" s="53">
        <f>IF(X8=0,"",VLOOKUP(X8,Setup!$A$3:$C$22,3))</f>
        <v>1</v>
      </c>
      <c r="X8" s="54">
        <v>12</v>
      </c>
      <c r="Y8" s="20" t="str">
        <f t="shared" si="0"/>
        <v/>
      </c>
      <c r="Z8" s="20">
        <f>IF(Y8="",IF(X8="","",X8),X8+COUNTIF(X$5:X8,X8)-1)</f>
        <v>12</v>
      </c>
      <c r="AA8" s="20" t="str">
        <f>IF(X8="","",CONCATENATE(VLOOKUP(X8,Setup!$A$3:$B$22,2),Y8))</f>
        <v>12th</v>
      </c>
    </row>
    <row r="9" spans="1:28" s="20" customFormat="1" ht="13.5" x14ac:dyDescent="0.35">
      <c r="A9" s="43" t="str">
        <f>'Club of the Year Overall Points'!A9</f>
        <v>New Brighton/Olympic</v>
      </c>
      <c r="B9" s="66">
        <v>18</v>
      </c>
      <c r="C9" s="62"/>
      <c r="D9" s="62">
        <v>1</v>
      </c>
      <c r="E9" s="62" t="s">
        <v>103</v>
      </c>
      <c r="F9" s="62"/>
      <c r="G9" s="62"/>
      <c r="H9" s="62"/>
      <c r="I9" s="63"/>
      <c r="J9" s="63">
        <v>1</v>
      </c>
      <c r="K9" s="63"/>
      <c r="L9" s="63">
        <v>3</v>
      </c>
      <c r="M9" s="63">
        <v>2</v>
      </c>
      <c r="N9" s="63"/>
      <c r="O9" s="63"/>
      <c r="P9" s="64"/>
      <c r="Q9" s="64"/>
      <c r="R9" s="65"/>
      <c r="S9" s="49">
        <v>7</v>
      </c>
      <c r="T9" s="50"/>
      <c r="U9" s="51"/>
      <c r="V9" s="52"/>
      <c r="W9" s="53">
        <f>IF(X9=0,"",VLOOKUP(X9,Setup!$A$3:$C$22,3))</f>
        <v>14</v>
      </c>
      <c r="X9" s="54">
        <v>4</v>
      </c>
      <c r="Y9" s="20" t="str">
        <f t="shared" si="0"/>
        <v/>
      </c>
      <c r="Z9" s="20">
        <f>IF(Y9="",IF(X9="","",X9),X9+COUNTIF(X$5:X9,X9)-1)</f>
        <v>4</v>
      </c>
      <c r="AA9" s="20" t="str">
        <f>IF(X9="","",CONCATENATE(VLOOKUP(X9,Setup!$A$3:$B$22,2),Y9))</f>
        <v>4th</v>
      </c>
    </row>
    <row r="10" spans="1:28" s="20" customFormat="1" ht="13.5" x14ac:dyDescent="0.35">
      <c r="A10" s="55" t="str">
        <f>'Club of the Year Overall Points'!A10</f>
        <v>North Canterbury</v>
      </c>
      <c r="B10" s="56">
        <v>15</v>
      </c>
      <c r="C10" s="57">
        <v>6</v>
      </c>
      <c r="D10" s="57"/>
      <c r="E10" s="57" t="s">
        <v>104</v>
      </c>
      <c r="F10" s="57"/>
      <c r="G10" s="57"/>
      <c r="H10" s="57"/>
      <c r="I10" s="58"/>
      <c r="J10" s="58"/>
      <c r="K10" s="58"/>
      <c r="L10" s="58">
        <v>6</v>
      </c>
      <c r="M10" s="58"/>
      <c r="N10" s="58"/>
      <c r="O10" s="58">
        <v>1</v>
      </c>
      <c r="P10" s="59">
        <v>4</v>
      </c>
      <c r="Q10" s="59"/>
      <c r="R10" s="60"/>
      <c r="S10" s="49" t="s">
        <v>105</v>
      </c>
      <c r="T10" s="50"/>
      <c r="U10" s="51"/>
      <c r="V10" s="52"/>
      <c r="W10" s="53">
        <f>IF(X10=0,"",VLOOKUP(X10,Setup!$A$3:$C$22,3))</f>
        <v>4</v>
      </c>
      <c r="X10" s="54">
        <v>9</v>
      </c>
      <c r="Y10" s="20" t="str">
        <f t="shared" si="0"/>
        <v/>
      </c>
      <c r="Z10" s="20">
        <f>IF(Y10="",IF(X10="","",X10),X10+COUNTIF(X$5:X10,X10)-1)</f>
        <v>9</v>
      </c>
      <c r="AA10" s="20" t="str">
        <f>IF(X10="","",CONCATENATE(VLOOKUP(X10,Setup!$A$3:$B$22,2),Y10))</f>
        <v>9th</v>
      </c>
    </row>
    <row r="11" spans="1:28" s="20" customFormat="1" ht="13.5" x14ac:dyDescent="0.35">
      <c r="A11" s="43" t="str">
        <f>'Club of the Year Overall Points'!A11</f>
        <v>Old Boys</v>
      </c>
      <c r="B11" s="61"/>
      <c r="C11" s="62"/>
      <c r="D11" s="62"/>
      <c r="E11" s="62"/>
      <c r="F11" s="62"/>
      <c r="G11" s="62"/>
      <c r="H11" s="62"/>
      <c r="I11" s="63"/>
      <c r="J11" s="63"/>
      <c r="K11" s="63"/>
      <c r="L11" s="63"/>
      <c r="M11" s="63"/>
      <c r="N11" s="67"/>
      <c r="O11" s="63"/>
      <c r="P11" s="64"/>
      <c r="Q11" s="64"/>
      <c r="R11" s="65"/>
      <c r="S11" s="49"/>
      <c r="T11" s="50"/>
      <c r="U11" s="51"/>
      <c r="V11" s="52"/>
      <c r="W11" s="53" t="str">
        <f>IF(X11=0,"",VLOOKUP(X11,Setup!$A$3:$C$22,3))</f>
        <v/>
      </c>
      <c r="X11" s="54"/>
      <c r="Y11" s="20" t="str">
        <f t="shared" si="0"/>
        <v/>
      </c>
      <c r="Z11" s="20" t="str">
        <f>IF(Y11="",IF(X11="","",X11),X11+COUNTIF(X$5:X11,X11)-1)</f>
        <v/>
      </c>
      <c r="AA11" s="20" t="str">
        <f>IF(X11="","",CONCATENATE(VLOOKUP(X11,Setup!$A$3:$B$22,2),Y11))</f>
        <v/>
      </c>
    </row>
    <row r="12" spans="1:28" s="20" customFormat="1" ht="13.5" x14ac:dyDescent="0.35">
      <c r="A12" s="55" t="str">
        <f>'Club of the Year Overall Points'!A12</f>
        <v>Papanui Toc H</v>
      </c>
      <c r="B12" s="56"/>
      <c r="C12" s="57">
        <v>10</v>
      </c>
      <c r="D12" s="57"/>
      <c r="E12" s="57">
        <v>14</v>
      </c>
      <c r="F12" s="57"/>
      <c r="G12" s="57">
        <v>1</v>
      </c>
      <c r="H12" s="57">
        <v>2</v>
      </c>
      <c r="I12" s="58"/>
      <c r="J12" s="58"/>
      <c r="K12" s="58"/>
      <c r="L12" s="58"/>
      <c r="M12" s="58">
        <v>4</v>
      </c>
      <c r="N12" s="58">
        <v>4</v>
      </c>
      <c r="O12" s="58" t="s">
        <v>106</v>
      </c>
      <c r="P12" s="59"/>
      <c r="Q12" s="59"/>
      <c r="R12" s="60"/>
      <c r="S12" s="49" t="s">
        <v>107</v>
      </c>
      <c r="T12" s="50"/>
      <c r="U12" s="51"/>
      <c r="V12" s="52"/>
      <c r="W12" s="53">
        <f>IF(X12=0,"",VLOOKUP(X12,Setup!$A$3:$C$22,3))</f>
        <v>10</v>
      </c>
      <c r="X12" s="54">
        <v>6</v>
      </c>
      <c r="Y12" s="20" t="str">
        <f t="shared" si="0"/>
        <v/>
      </c>
      <c r="Z12" s="20">
        <f>IF(Y12="",IF(X12="","",X12),X12+COUNTIF(X$5:X12,X12)-1)</f>
        <v>6</v>
      </c>
      <c r="AA12" s="20" t="str">
        <f>IF(X12="","",CONCATENATE(VLOOKUP(X12,Setup!$A$3:$B$22,2),Y12))</f>
        <v>6th</v>
      </c>
    </row>
    <row r="13" spans="1:28" s="20" customFormat="1" ht="13.5" x14ac:dyDescent="0.35">
      <c r="A13" s="43" t="str">
        <f>'Club of the Year Overall Points'!A13</f>
        <v>Phoenix</v>
      </c>
      <c r="B13" s="61"/>
      <c r="C13" s="62"/>
      <c r="D13" s="62"/>
      <c r="E13" s="62"/>
      <c r="F13" s="62"/>
      <c r="G13" s="62"/>
      <c r="H13" s="62"/>
      <c r="I13" s="63">
        <v>2</v>
      </c>
      <c r="J13" s="63"/>
      <c r="K13" s="63"/>
      <c r="L13" s="63"/>
      <c r="M13" s="63"/>
      <c r="N13" s="63"/>
      <c r="O13" s="63"/>
      <c r="P13" s="64"/>
      <c r="Q13" s="64"/>
      <c r="R13" s="65"/>
      <c r="S13" s="49"/>
      <c r="T13" s="50"/>
      <c r="U13" s="51"/>
      <c r="V13" s="52">
        <v>2</v>
      </c>
      <c r="W13" s="53">
        <f>IF(X13=0,"",VLOOKUP(X13,Setup!$A$3:$C$22,3))</f>
        <v>1</v>
      </c>
      <c r="X13" s="54">
        <v>13</v>
      </c>
      <c r="Y13" s="20" t="str">
        <f t="shared" si="0"/>
        <v/>
      </c>
      <c r="Z13" s="20">
        <f>IF(Y13="",IF(X13="","",X13),X13+COUNTIF(X$5:X13,X13)-1)</f>
        <v>13</v>
      </c>
      <c r="AA13" s="20" t="str">
        <f>IF(X13="","",CONCATENATE(VLOOKUP(X13,Setup!$A$3:$B$22,2),Y13))</f>
        <v>13th</v>
      </c>
    </row>
    <row r="14" spans="1:28" x14ac:dyDescent="0.45">
      <c r="A14" s="55" t="str">
        <f>'Club of the Year Overall Points'!A14</f>
        <v>Port Hills</v>
      </c>
      <c r="B14" s="56">
        <v>9</v>
      </c>
      <c r="C14" s="57"/>
      <c r="D14" s="57"/>
      <c r="E14" s="57">
        <v>16</v>
      </c>
      <c r="F14" s="57"/>
      <c r="G14" s="57"/>
      <c r="H14" s="57"/>
      <c r="I14" s="58"/>
      <c r="J14" s="58">
        <v>3</v>
      </c>
      <c r="K14" s="58"/>
      <c r="L14" s="58">
        <v>5</v>
      </c>
      <c r="M14" s="58">
        <v>3</v>
      </c>
      <c r="N14" s="58"/>
      <c r="O14" s="58"/>
      <c r="P14" s="59">
        <v>2</v>
      </c>
      <c r="Q14" s="59"/>
      <c r="R14" s="60">
        <v>2</v>
      </c>
      <c r="S14" s="49" t="s">
        <v>108</v>
      </c>
      <c r="T14" s="50"/>
      <c r="U14" s="51"/>
      <c r="V14" s="52"/>
      <c r="W14" s="53">
        <f>IF(X14=0,"",VLOOKUP(X14,Setup!$A$3:$C$22,3))</f>
        <v>8</v>
      </c>
      <c r="X14" s="54">
        <v>7</v>
      </c>
      <c r="Y14" s="20" t="str">
        <f t="shared" si="0"/>
        <v/>
      </c>
      <c r="Z14" s="20">
        <f>IF(Y14="",IF(X14="","",X14),X14+COUNTIF(X$5:X14,X14)-1)</f>
        <v>7</v>
      </c>
      <c r="AA14" s="20" t="str">
        <f>IF(X14="","",CONCATENATE(VLOOKUP(X14,Setup!$A$3:$B$22,2),Y14))</f>
        <v>7th</v>
      </c>
      <c r="AB14" s="20"/>
    </row>
    <row r="15" spans="1:28" x14ac:dyDescent="0.45">
      <c r="A15" s="43" t="str">
        <f>'Club of the Year Overall Points'!A15</f>
        <v>Run Timaru</v>
      </c>
      <c r="B15" s="61" t="s">
        <v>109</v>
      </c>
      <c r="C15" s="62"/>
      <c r="D15" s="62"/>
      <c r="E15" s="62">
        <v>12</v>
      </c>
      <c r="F15" s="62"/>
      <c r="G15" s="62"/>
      <c r="H15" s="62"/>
      <c r="I15" s="63"/>
      <c r="J15" s="63"/>
      <c r="K15" s="63"/>
      <c r="L15" s="63"/>
      <c r="M15" s="63"/>
      <c r="N15" s="63"/>
      <c r="O15" s="63"/>
      <c r="P15" s="64"/>
      <c r="Q15" s="64"/>
      <c r="R15" s="65"/>
      <c r="S15" s="49">
        <v>33</v>
      </c>
      <c r="T15" s="50"/>
      <c r="U15" s="51"/>
      <c r="V15" s="52"/>
      <c r="W15" s="53">
        <f>IF(X15=0,"",VLOOKUP(X15,Setup!$A$3:$C$22,3))</f>
        <v>1</v>
      </c>
      <c r="X15" s="54">
        <v>11</v>
      </c>
      <c r="Y15" s="20" t="str">
        <f t="shared" si="0"/>
        <v/>
      </c>
      <c r="Z15" s="20">
        <f>IF(Y15="",IF(X15="","",X15),X15+COUNTIF(X$5:X15,X15)-1)</f>
        <v>11</v>
      </c>
      <c r="AA15" s="20" t="str">
        <f>IF(X15="","",CONCATENATE(VLOOKUP(X15,Setup!$A$3:$B$22,2),Y15))</f>
        <v>11th</v>
      </c>
      <c r="AB15" s="20"/>
    </row>
    <row r="16" spans="1:28" x14ac:dyDescent="0.45">
      <c r="A16" s="55" t="str">
        <f>'Club of the Year Overall Points'!A16</f>
        <v>Selwyn</v>
      </c>
      <c r="B16" s="56">
        <v>17</v>
      </c>
      <c r="C16" s="57"/>
      <c r="D16" s="57"/>
      <c r="E16" s="57"/>
      <c r="F16" s="57"/>
      <c r="G16" s="57"/>
      <c r="H16" s="57">
        <v>1</v>
      </c>
      <c r="I16" s="58">
        <v>1</v>
      </c>
      <c r="J16" s="58"/>
      <c r="K16" s="58"/>
      <c r="L16" s="58">
        <v>2</v>
      </c>
      <c r="M16" s="58"/>
      <c r="N16" s="58">
        <v>2</v>
      </c>
      <c r="O16" s="58"/>
      <c r="P16" s="59"/>
      <c r="Q16" s="59"/>
      <c r="R16" s="60"/>
      <c r="S16" s="49" t="s">
        <v>110</v>
      </c>
      <c r="T16" s="50"/>
      <c r="U16" s="51"/>
      <c r="V16" s="52"/>
      <c r="W16" s="53">
        <f>IF(X16=0,"",VLOOKUP(X16,Setup!$A$3:$C$22,3))</f>
        <v>16</v>
      </c>
      <c r="X16" s="54">
        <v>3</v>
      </c>
      <c r="Y16" s="20" t="str">
        <f t="shared" si="0"/>
        <v/>
      </c>
      <c r="Z16" s="20">
        <f>IF(Y16="",IF(X16="","",X16),X16+COUNTIF(X$5:X16,X16)-1)</f>
        <v>3</v>
      </c>
      <c r="AA16" s="20" t="str">
        <f>IF(X16="","",CONCATENATE(VLOOKUP(X16,Setup!$A$3:$B$22,2),Y16))</f>
        <v>3rd</v>
      </c>
      <c r="AB16" s="20"/>
    </row>
    <row r="17" spans="1:28" x14ac:dyDescent="0.45">
      <c r="A17" s="26" t="str">
        <f>'Club of the Year Overall Points'!A17</f>
        <v>Sumner</v>
      </c>
      <c r="B17" s="61">
        <v>11</v>
      </c>
      <c r="C17" s="68"/>
      <c r="D17" s="68"/>
      <c r="E17" s="68" t="s">
        <v>111</v>
      </c>
      <c r="F17" s="68" t="s">
        <v>112</v>
      </c>
      <c r="G17" s="68"/>
      <c r="H17" s="68"/>
      <c r="I17" s="69"/>
      <c r="J17" s="69"/>
      <c r="K17" s="69">
        <v>1</v>
      </c>
      <c r="L17" s="69"/>
      <c r="M17" s="69"/>
      <c r="N17" s="69">
        <v>3</v>
      </c>
      <c r="O17" s="69"/>
      <c r="P17" s="70"/>
      <c r="Q17" s="70"/>
      <c r="R17" s="71"/>
      <c r="S17" s="72">
        <v>8</v>
      </c>
      <c r="T17" s="73"/>
      <c r="U17" s="74"/>
      <c r="V17" s="75"/>
      <c r="W17" s="53">
        <f>IF(X17=0,"",VLOOKUP(X17,Setup!$A$3:$C$22,3))</f>
        <v>12</v>
      </c>
      <c r="X17" s="54">
        <v>5</v>
      </c>
      <c r="Y17" s="20" t="str">
        <f t="shared" si="0"/>
        <v/>
      </c>
      <c r="Z17" s="20">
        <f>IF(Y17="",IF(X17="","",X17),X17+COUNTIF(X$5:X17,X17)-1)</f>
        <v>5</v>
      </c>
      <c r="AA17" s="20" t="str">
        <f>IF(X17="","",CONCATENATE(VLOOKUP(X17,Setup!$A$3:$B$22,2),Y17))</f>
        <v>5th</v>
      </c>
      <c r="AB17" s="20"/>
    </row>
    <row r="18" spans="1:28" x14ac:dyDescent="0.45">
      <c r="A18" s="55" t="str">
        <f>'Club of the Year Overall Points'!A18</f>
        <v>University of Canterbury</v>
      </c>
      <c r="B18" s="56" t="s">
        <v>113</v>
      </c>
      <c r="C18" s="57" t="s">
        <v>114</v>
      </c>
      <c r="D18" s="57"/>
      <c r="E18" s="57"/>
      <c r="F18" s="57"/>
      <c r="G18" s="57">
        <v>2</v>
      </c>
      <c r="H18" s="57"/>
      <c r="I18" s="58"/>
      <c r="J18" s="58">
        <v>2</v>
      </c>
      <c r="K18" s="58"/>
      <c r="L18" s="58"/>
      <c r="M18" s="58"/>
      <c r="N18" s="58"/>
      <c r="O18" s="58"/>
      <c r="P18" s="59"/>
      <c r="Q18" s="59"/>
      <c r="R18" s="60"/>
      <c r="S18" s="49" t="s">
        <v>115</v>
      </c>
      <c r="T18" s="50"/>
      <c r="U18" s="51"/>
      <c r="V18" s="52"/>
      <c r="W18" s="53">
        <f>IF(X18=0,"",VLOOKUP(X18,Setup!$A$3:$C$22,3))</f>
        <v>18</v>
      </c>
      <c r="X18" s="54">
        <v>2</v>
      </c>
      <c r="Y18" s="20" t="str">
        <f t="shared" si="0"/>
        <v/>
      </c>
      <c r="Z18" s="20">
        <f>IF(Y18="",IF(X18="","",X18),X18+COUNTIF(X$5:X18,X18)-1)</f>
        <v>2</v>
      </c>
      <c r="AA18" s="20" t="str">
        <f>IF(X18="","",CONCATENATE(VLOOKUP(X18,Setup!$A$3:$B$22,2),Y18))</f>
        <v>2nd</v>
      </c>
      <c r="AB18" s="20"/>
    </row>
    <row r="19" spans="1:28" x14ac:dyDescent="0.45">
      <c r="A19" s="26" t="str">
        <f>'Club of the Year Overall Points'!A19</f>
        <v>Whippets</v>
      </c>
      <c r="B19" s="61" t="s">
        <v>116</v>
      </c>
      <c r="C19" s="68" t="s">
        <v>117</v>
      </c>
      <c r="D19" s="68"/>
      <c r="E19" s="68"/>
      <c r="F19" s="68"/>
      <c r="G19" s="68"/>
      <c r="H19" s="68"/>
      <c r="I19" s="69"/>
      <c r="J19" s="69"/>
      <c r="K19" s="69"/>
      <c r="L19" s="69"/>
      <c r="M19" s="69"/>
      <c r="N19" s="69"/>
      <c r="O19" s="69"/>
      <c r="P19" s="70"/>
      <c r="Q19" s="70"/>
      <c r="R19" s="71"/>
      <c r="S19" s="72" t="s">
        <v>118</v>
      </c>
      <c r="T19" s="73"/>
      <c r="U19" s="74"/>
      <c r="V19" s="75"/>
      <c r="W19" s="53">
        <f>IF(X19=0,"",VLOOKUP(X19,Setup!$A$3:$C$22,3))</f>
        <v>2</v>
      </c>
      <c r="X19" s="54">
        <v>10</v>
      </c>
      <c r="Y19" s="20" t="str">
        <f t="shared" si="0"/>
        <v/>
      </c>
      <c r="Z19" s="20">
        <f>IF(Y19="",IF(X19="","",X19),X19+COUNTIF(X$5:X19,X19)-1)</f>
        <v>10</v>
      </c>
      <c r="AA19" s="20" t="str">
        <f>IF(X19="","",CONCATENATE(VLOOKUP(X19,Setup!$A$3:$B$22,2),Y19))</f>
        <v>10th</v>
      </c>
      <c r="AB19" s="20"/>
    </row>
    <row r="20" spans="1:28" x14ac:dyDescent="0.45">
      <c r="A20" s="55" t="str">
        <f>'Club of the Year Overall Points'!A20</f>
        <v xml:space="preserve"> </v>
      </c>
      <c r="B20" s="56"/>
      <c r="C20" s="57"/>
      <c r="D20" s="57"/>
      <c r="E20" s="57"/>
      <c r="F20" s="57"/>
      <c r="G20" s="57"/>
      <c r="H20" s="57"/>
      <c r="I20" s="58"/>
      <c r="J20" s="58"/>
      <c r="K20" s="58"/>
      <c r="L20" s="58"/>
      <c r="M20" s="58"/>
      <c r="N20" s="58"/>
      <c r="O20" s="58"/>
      <c r="P20" s="59"/>
      <c r="Q20" s="59"/>
      <c r="R20" s="60"/>
      <c r="S20" s="49"/>
      <c r="T20" s="50"/>
      <c r="U20" s="51"/>
      <c r="V20" s="52"/>
      <c r="W20" s="53" t="str">
        <f>IF(X20=0,"",VLOOKUP(X20,Setup!$A$3:$C$22,3))</f>
        <v/>
      </c>
      <c r="X20" s="54"/>
      <c r="Y20" s="20" t="str">
        <f t="shared" si="0"/>
        <v/>
      </c>
      <c r="Z20" s="20" t="str">
        <f>IF(Y20="",IF(X20="","",X20),X20+COUNTIF(X$5:X20,X20)-1)</f>
        <v/>
      </c>
      <c r="AA20" s="20" t="str">
        <f>IF(X20="","",CONCATENATE(VLOOKUP(X20,Setup!$A$3:$B$22,2),Y20))</f>
        <v/>
      </c>
      <c r="AB20" s="20"/>
    </row>
    <row r="21" spans="1:28" x14ac:dyDescent="0.45">
      <c r="A21" s="26" t="str">
        <f>'Club of the Year Overall Points'!A21</f>
        <v xml:space="preserve"> </v>
      </c>
      <c r="B21" s="61"/>
      <c r="C21" s="68"/>
      <c r="D21" s="68"/>
      <c r="E21" s="68"/>
      <c r="F21" s="68"/>
      <c r="G21" s="68"/>
      <c r="H21" s="68"/>
      <c r="I21" s="69"/>
      <c r="J21" s="69"/>
      <c r="K21" s="69"/>
      <c r="L21" s="69"/>
      <c r="M21" s="69"/>
      <c r="N21" s="69"/>
      <c r="O21" s="69"/>
      <c r="P21" s="70"/>
      <c r="Q21" s="70"/>
      <c r="R21" s="71"/>
      <c r="S21" s="72"/>
      <c r="T21" s="73"/>
      <c r="U21" s="74"/>
      <c r="V21" s="75"/>
      <c r="W21" s="53" t="str">
        <f>IF(X21=0,"",VLOOKUP(X21,Setup!$A$3:$C$22,3))</f>
        <v/>
      </c>
      <c r="X21" s="54"/>
      <c r="Y21" s="20" t="str">
        <f t="shared" si="0"/>
        <v/>
      </c>
      <c r="Z21" s="20" t="str">
        <f>IF(Y21="",IF(X21="","",X21),X21+COUNTIF(X$5:X21,X21)-1)</f>
        <v/>
      </c>
      <c r="AA21" s="20" t="str">
        <f>IF(X21="","",CONCATENATE(VLOOKUP(X21,Setup!$A$3:$B$22,2),Y21))</f>
        <v/>
      </c>
      <c r="AB21" s="20"/>
    </row>
    <row r="22" spans="1:28" x14ac:dyDescent="0.45">
      <c r="A22" s="55" t="str">
        <f>'Club of the Year Overall Points'!A22</f>
        <v xml:space="preserve"> </v>
      </c>
      <c r="B22" s="56"/>
      <c r="C22" s="57"/>
      <c r="D22" s="57"/>
      <c r="E22" s="57"/>
      <c r="F22" s="57"/>
      <c r="G22" s="57"/>
      <c r="H22" s="57"/>
      <c r="I22" s="58"/>
      <c r="J22" s="58"/>
      <c r="K22" s="58"/>
      <c r="L22" s="58"/>
      <c r="M22" s="58"/>
      <c r="N22" s="58"/>
      <c r="O22" s="58"/>
      <c r="P22" s="59"/>
      <c r="Q22" s="59"/>
      <c r="R22" s="60"/>
      <c r="S22" s="49"/>
      <c r="T22" s="50"/>
      <c r="U22" s="51"/>
      <c r="V22" s="52"/>
      <c r="W22" s="53" t="str">
        <f>IF(X22=0,"",VLOOKUP(X22,Setup!$A$3:$C$22,3))</f>
        <v/>
      </c>
      <c r="X22" s="54"/>
      <c r="Y22" s="20" t="str">
        <f t="shared" si="0"/>
        <v/>
      </c>
      <c r="Z22" s="20" t="str">
        <f>IF(Y22="",IF(X22="","",X22),X22+COUNTIF(X$5:X22,X22)-1)</f>
        <v/>
      </c>
      <c r="AA22" s="20" t="str">
        <f>IF(X22="","",CONCATENATE(VLOOKUP(X22,Setup!$A$3:$B$22,2),Y22))</f>
        <v/>
      </c>
      <c r="AB22" s="20"/>
    </row>
    <row r="23" spans="1:28" x14ac:dyDescent="0.45">
      <c r="A23" s="26" t="str">
        <f>'Club of the Year Overall Points'!A23</f>
        <v xml:space="preserve"> </v>
      </c>
      <c r="B23" s="61"/>
      <c r="C23" s="68"/>
      <c r="D23" s="68"/>
      <c r="E23" s="68"/>
      <c r="F23" s="68"/>
      <c r="G23" s="68"/>
      <c r="H23" s="68"/>
      <c r="I23" s="69"/>
      <c r="J23" s="69"/>
      <c r="K23" s="69"/>
      <c r="L23" s="69"/>
      <c r="M23" s="69"/>
      <c r="N23" s="69"/>
      <c r="O23" s="69"/>
      <c r="P23" s="70"/>
      <c r="Q23" s="70"/>
      <c r="R23" s="71"/>
      <c r="S23" s="72"/>
      <c r="T23" s="73"/>
      <c r="U23" s="74"/>
      <c r="V23" s="75"/>
      <c r="W23" s="53" t="str">
        <f>IF(X23=0,"",VLOOKUP(X23,Setup!$A$3:$C$22,3))</f>
        <v/>
      </c>
      <c r="X23" s="54"/>
      <c r="Y23" s="20" t="str">
        <f t="shared" si="0"/>
        <v/>
      </c>
      <c r="Z23" s="20" t="str">
        <f>IF(Y23="",IF(X23="","",X23),X23+COUNTIF(X$5:X23,X23)-1)</f>
        <v/>
      </c>
      <c r="AA23" s="20" t="str">
        <f>IF(X23="","",CONCATENATE(VLOOKUP(X23,Setup!$A$3:$B$22,2),Y23))</f>
        <v/>
      </c>
      <c r="AB23" s="20"/>
    </row>
    <row r="24" spans="1:28" x14ac:dyDescent="0.45">
      <c r="A24" s="76" t="str">
        <f>'Club of the Year Overall Points'!A24</f>
        <v xml:space="preserve"> </v>
      </c>
      <c r="B24" s="77"/>
      <c r="C24" s="78"/>
      <c r="D24" s="78"/>
      <c r="E24" s="78"/>
      <c r="F24" s="78"/>
      <c r="G24" s="78"/>
      <c r="H24" s="78"/>
      <c r="I24" s="79"/>
      <c r="J24" s="79"/>
      <c r="K24" s="79"/>
      <c r="L24" s="79"/>
      <c r="M24" s="79"/>
      <c r="N24" s="79"/>
      <c r="O24" s="79"/>
      <c r="P24" s="80"/>
      <c r="Q24" s="80"/>
      <c r="R24" s="81"/>
      <c r="S24" s="82"/>
      <c r="T24" s="83"/>
      <c r="U24" s="84"/>
      <c r="V24" s="85"/>
      <c r="W24" s="85" t="str">
        <f>IF(X24=0,"",VLOOKUP(X24,Setup!$A$3:$C$22,3))</f>
        <v/>
      </c>
      <c r="X24" s="86"/>
      <c r="Y24" s="20" t="str">
        <f t="shared" si="0"/>
        <v/>
      </c>
      <c r="Z24" s="20" t="str">
        <f>IF(Y24="",IF(X24="","",X24),X24+COUNTIF(X$5:X24,X24)-1)</f>
        <v/>
      </c>
      <c r="AA24" s="20" t="str">
        <f>IF(X24="","",CONCATENATE(VLOOKUP(X24,Setup!$A$3:$B$22,2),Y24))</f>
        <v/>
      </c>
      <c r="AB24" s="20"/>
    </row>
    <row r="28" spans="1:28" x14ac:dyDescent="0.45">
      <c r="Z28" s="297" t="str">
        <f>+$A$1</f>
        <v>Hagley Relays</v>
      </c>
      <c r="AA28" s="297"/>
      <c r="AB28" s="87" t="s">
        <v>119</v>
      </c>
    </row>
    <row r="29" spans="1:28" x14ac:dyDescent="0.45">
      <c r="Y29">
        <f>MATCH(1,$Z$5:$Z$24,0)</f>
        <v>2</v>
      </c>
      <c r="Z29" s="30" t="str">
        <f>INDEX($AA$5:$AA$24,$Y29,1)</f>
        <v>1st</v>
      </c>
      <c r="AA29" s="30" t="str">
        <f>INDEX($A$5:$A$24,$Y29,1)</f>
        <v>Christchurch Avon</v>
      </c>
      <c r="AB29" s="88">
        <f>INDEX($S$5:$S$24,$Y29,1)</f>
        <v>4</v>
      </c>
    </row>
    <row r="30" spans="1:28" x14ac:dyDescent="0.45">
      <c r="Y30">
        <f>MATCH(2,$Z$5:$Z$24,0)</f>
        <v>14</v>
      </c>
      <c r="Z30" s="30" t="str">
        <f>INDEX($AA$5:$AA$24,$Y30,1)</f>
        <v>2nd</v>
      </c>
      <c r="AA30" s="30" t="str">
        <f>INDEX($A$5:$A$24,$Y30,1)</f>
        <v>University of Canterbury</v>
      </c>
      <c r="AB30" s="88" t="str">
        <f>INDEX($S$5:$S$24,$Y30,1)</f>
        <v>6 (5)</v>
      </c>
    </row>
    <row r="31" spans="1:28" x14ac:dyDescent="0.45">
      <c r="Y31">
        <f>MATCH(3,$Z$5:$Z$24,0)</f>
        <v>12</v>
      </c>
      <c r="Z31" s="30" t="str">
        <f>INDEX($AA$5:$AA$24,$Y31,1)</f>
        <v>3rd</v>
      </c>
      <c r="AA31" s="30" t="str">
        <f>INDEX($A$5:$A$24,$Y31,1)</f>
        <v>Selwyn</v>
      </c>
      <c r="AB31" s="88" t="str">
        <f>INDEX($S$5:$S$24,$Y31,1)</f>
        <v>6 (17)</v>
      </c>
    </row>
    <row r="32" spans="1:28" x14ac:dyDescent="0.45">
      <c r="AB32" s="89"/>
    </row>
  </sheetData>
  <mergeCells count="3">
    <mergeCell ref="A1:W1"/>
    <mergeCell ref="B3:R3"/>
    <mergeCell ref="Z28:AA28"/>
  </mergeCells>
  <pageMargins left="0.27569444444444402" right="0.27569444444444402" top="0.31527777777777799" bottom="0.31527777777777799" header="0.51180555555555496" footer="0.51180555555555496"/>
  <pageSetup paperSize="9" firstPageNumber="0" orientation="landscape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MJ32"/>
  <sheetViews>
    <sheetView zoomScaleNormal="100" workbookViewId="0">
      <selection activeCell="O29" activeCellId="1" sqref="E6:E19 O29"/>
    </sheetView>
  </sheetViews>
  <sheetFormatPr defaultColWidth="8.53125" defaultRowHeight="14.25" x14ac:dyDescent="0.45"/>
  <cols>
    <col min="1" max="1" width="23" customWidth="1"/>
    <col min="2" max="2" width="16.1328125" customWidth="1"/>
    <col min="3" max="3" width="8.6640625" customWidth="1"/>
    <col min="4" max="4" width="9.53125" customWidth="1"/>
    <col min="5" max="5" width="8.6640625" customWidth="1"/>
    <col min="6" max="6" width="19.46484375" customWidth="1"/>
    <col min="7" max="7" width="16.33203125" customWidth="1"/>
    <col min="8" max="8" width="9" customWidth="1"/>
    <col min="9" max="11" width="7.86328125" customWidth="1"/>
    <col min="12" max="12" width="7" customWidth="1"/>
    <col min="16" max="16" width="21.19921875" customWidth="1"/>
    <col min="1021" max="1024" width="9.1328125" customWidth="1"/>
  </cols>
  <sheetData>
    <row r="1" spans="1:1024" s="4" customFormat="1" ht="46.5" x14ac:dyDescent="1.4">
      <c r="A1" s="277" t="s">
        <v>7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AMG1"/>
      <c r="AMH1"/>
      <c r="AMI1"/>
      <c r="AMJ1"/>
    </row>
    <row r="3" spans="1:1024" s="5" customFormat="1" ht="21" customHeight="1" x14ac:dyDescent="0.55000000000000004">
      <c r="A3" s="5" t="s">
        <v>4</v>
      </c>
      <c r="B3" s="296" t="s">
        <v>71</v>
      </c>
      <c r="C3" s="296"/>
      <c r="D3" s="296"/>
      <c r="E3" s="296"/>
      <c r="F3" s="296"/>
      <c r="G3" s="296"/>
      <c r="H3" s="90"/>
      <c r="I3" s="90"/>
      <c r="J3" s="90"/>
      <c r="K3" s="90"/>
      <c r="L3" s="90"/>
      <c r="M3" s="6"/>
      <c r="N3" s="6"/>
      <c r="O3" s="6"/>
      <c r="P3" s="6"/>
      <c r="Q3" s="6"/>
      <c r="AMG3"/>
      <c r="AMH3"/>
      <c r="AMI3"/>
      <c r="AMJ3"/>
    </row>
    <row r="4" spans="1:1024" s="92" customFormat="1" ht="62.25" customHeight="1" x14ac:dyDescent="0.45">
      <c r="A4" s="91"/>
      <c r="B4" s="38" t="s">
        <v>72</v>
      </c>
      <c r="C4" s="39" t="s">
        <v>73</v>
      </c>
      <c r="D4" s="39" t="s">
        <v>120</v>
      </c>
      <c r="E4" s="39" t="s">
        <v>121</v>
      </c>
      <c r="F4" s="39" t="s">
        <v>122</v>
      </c>
      <c r="G4" s="41" t="s">
        <v>123</v>
      </c>
      <c r="H4" s="42" t="s">
        <v>89</v>
      </c>
      <c r="I4" s="42" t="s">
        <v>90</v>
      </c>
      <c r="J4" s="42" t="s">
        <v>91</v>
      </c>
      <c r="K4" s="42" t="s">
        <v>92</v>
      </c>
      <c r="L4" s="42" t="s">
        <v>93</v>
      </c>
      <c r="M4" s="42" t="s">
        <v>94</v>
      </c>
      <c r="N4" s="20"/>
      <c r="O4" s="20"/>
      <c r="P4" s="20"/>
      <c r="Q4" s="20"/>
      <c r="AMG4"/>
      <c r="AMH4"/>
      <c r="AMI4"/>
      <c r="AMJ4"/>
    </row>
    <row r="5" spans="1:1024" s="20" customFormat="1" x14ac:dyDescent="0.45">
      <c r="A5" s="43" t="str">
        <f>'Club of the Year Overall Points'!A5</f>
        <v>Ashburton</v>
      </c>
      <c r="B5" s="93"/>
      <c r="C5" s="94"/>
      <c r="D5" s="94"/>
      <c r="E5" s="94"/>
      <c r="F5" s="94"/>
      <c r="G5" s="95"/>
      <c r="H5" s="96"/>
      <c r="I5" s="97"/>
      <c r="J5" s="98"/>
      <c r="K5" s="99"/>
      <c r="L5" s="53" t="str">
        <f>IF(M5=0,"",VLOOKUP(M5,Setup!$A$3:$C$22,3))</f>
        <v/>
      </c>
      <c r="M5" s="54"/>
      <c r="N5" s="20" t="str">
        <f t="shared" ref="N5:N24" si="0">IF(M5="","",IF(COUNTIF(M$5:M$24,M5)&gt;1,"=",""))</f>
        <v/>
      </c>
      <c r="O5" s="20" t="str">
        <f>IF(N5="",IF(M5="","",M5),M5+COUNTIF(M$5:M5,M5)-1)</f>
        <v/>
      </c>
      <c r="P5" s="20" t="str">
        <f>IF(M5="","",CONCATENATE(VLOOKUP(M5,Setup!$A$3:$B$22,2),N5))</f>
        <v/>
      </c>
      <c r="AMG5"/>
      <c r="AMH5"/>
      <c r="AMI5"/>
      <c r="AMJ5"/>
    </row>
    <row r="6" spans="1:1024" s="20" customFormat="1" x14ac:dyDescent="0.45">
      <c r="A6" s="55" t="str">
        <f>'Club of the Year Overall Points'!A6</f>
        <v>Christchurch Avon</v>
      </c>
      <c r="B6" s="100"/>
      <c r="C6" s="101">
        <v>5</v>
      </c>
      <c r="D6" s="101" t="s">
        <v>124</v>
      </c>
      <c r="E6" s="101"/>
      <c r="F6" s="101" t="s">
        <v>125</v>
      </c>
      <c r="G6" s="102" t="s">
        <v>126</v>
      </c>
      <c r="H6" s="96">
        <v>11</v>
      </c>
      <c r="I6" s="97"/>
      <c r="J6" s="98"/>
      <c r="K6" s="99"/>
      <c r="L6" s="53">
        <f>IF(M6=0,"",VLOOKUP(M6,Setup!$A$3:$C$22,3))</f>
        <v>16</v>
      </c>
      <c r="M6" s="54">
        <v>3</v>
      </c>
      <c r="N6" s="20" t="str">
        <f t="shared" si="0"/>
        <v/>
      </c>
      <c r="O6" s="20">
        <f>IF(N6="",IF(M6="","",M6),M6+COUNTIF(M$5:M6,M6)-1)</f>
        <v>3</v>
      </c>
      <c r="P6" s="20" t="str">
        <f>IF(M6="","",CONCATENATE(VLOOKUP(M6,Setup!$A$3:$B$22,2),N6))</f>
        <v>3rd</v>
      </c>
      <c r="AMG6"/>
      <c r="AMH6"/>
      <c r="AMI6"/>
      <c r="AMJ6"/>
    </row>
    <row r="7" spans="1:1024" s="20" customFormat="1" x14ac:dyDescent="0.45">
      <c r="A7" s="43" t="str">
        <f>'Club of the Year Overall Points'!A7</f>
        <v>DGRS</v>
      </c>
      <c r="B7" s="103">
        <v>2</v>
      </c>
      <c r="C7" s="104" t="s">
        <v>127</v>
      </c>
      <c r="D7" s="104" t="s">
        <v>128</v>
      </c>
      <c r="E7" s="104"/>
      <c r="F7" s="104"/>
      <c r="G7" s="105"/>
      <c r="H7" s="96">
        <v>10</v>
      </c>
      <c r="I7" s="97"/>
      <c r="J7" s="98"/>
      <c r="K7" s="99"/>
      <c r="L7" s="53">
        <f>IF(M7=0,"",VLOOKUP(M7,Setup!$A$3:$C$22,3))</f>
        <v>18</v>
      </c>
      <c r="M7" s="54">
        <v>2</v>
      </c>
      <c r="N7" s="20" t="str">
        <f t="shared" si="0"/>
        <v/>
      </c>
      <c r="O7" s="20">
        <f>IF(N7="",IF(M7="","",M7),M7+COUNTIF(M$5:M7,M7)-1)</f>
        <v>2</v>
      </c>
      <c r="P7" s="20" t="str">
        <f>IF(M7="","",CONCATENATE(VLOOKUP(M7,Setup!$A$3:$B$22,2),N7))</f>
        <v>2nd</v>
      </c>
      <c r="AMG7"/>
      <c r="AMH7"/>
      <c r="AMI7"/>
      <c r="AMJ7"/>
    </row>
    <row r="8" spans="1:1024" s="20" customFormat="1" x14ac:dyDescent="0.45">
      <c r="A8" s="55" t="str">
        <f>'Club of the Year Overall Points'!A8</f>
        <v>Methodist</v>
      </c>
      <c r="B8" s="106"/>
      <c r="C8" s="101"/>
      <c r="D8" s="101">
        <v>11</v>
      </c>
      <c r="E8" s="101"/>
      <c r="F8" s="101"/>
      <c r="G8" s="102"/>
      <c r="H8" s="96"/>
      <c r="I8" s="97"/>
      <c r="J8" s="98"/>
      <c r="K8" s="99">
        <v>11</v>
      </c>
      <c r="L8" s="53">
        <f>IF(M8=0,"",VLOOKUP(M8,Setup!$A$3:$C$22,3))</f>
        <v>2</v>
      </c>
      <c r="M8" s="54">
        <v>10</v>
      </c>
      <c r="N8" s="20" t="str">
        <f t="shared" si="0"/>
        <v/>
      </c>
      <c r="O8" s="20">
        <f>IF(N8="",IF(M8="","",M8),M8+COUNTIF(M$5:M8,M8)-1)</f>
        <v>10</v>
      </c>
      <c r="P8" s="20" t="str">
        <f>IF(M8="","",CONCATENATE(VLOOKUP(M8,Setup!$A$3:$B$22,2),N8))</f>
        <v>10th</v>
      </c>
      <c r="AMG8"/>
      <c r="AMH8"/>
      <c r="AMI8"/>
      <c r="AMJ8"/>
    </row>
    <row r="9" spans="1:1024" s="20" customFormat="1" x14ac:dyDescent="0.45">
      <c r="A9" s="43" t="str">
        <f>'Club of the Year Overall Points'!A9</f>
        <v>New Brighton/Olympic</v>
      </c>
      <c r="B9" s="103"/>
      <c r="C9" s="104"/>
      <c r="D9" s="104">
        <v>6</v>
      </c>
      <c r="E9" s="104"/>
      <c r="F9" s="104" t="s">
        <v>129</v>
      </c>
      <c r="G9" s="105"/>
      <c r="H9" s="96"/>
      <c r="I9" s="97">
        <v>20</v>
      </c>
      <c r="J9" s="98"/>
      <c r="K9" s="99"/>
      <c r="L9" s="53">
        <f>IF(M9=0,"",VLOOKUP(M9,Setup!$A$3:$C$22,3))</f>
        <v>4</v>
      </c>
      <c r="M9" s="54">
        <v>9</v>
      </c>
      <c r="N9" s="20" t="str">
        <f t="shared" si="0"/>
        <v/>
      </c>
      <c r="O9" s="20">
        <f>IF(N9="",IF(M9="","",M9),M9+COUNTIF(M$5:M9,M9)-1)</f>
        <v>9</v>
      </c>
      <c r="P9" s="20" t="str">
        <f>IF(M9="","",CONCATENATE(VLOOKUP(M9,Setup!$A$3:$B$22,2),N9))</f>
        <v>9th</v>
      </c>
      <c r="AMG9"/>
      <c r="AMH9"/>
      <c r="AMI9"/>
      <c r="AMJ9"/>
    </row>
    <row r="10" spans="1:1024" s="20" customFormat="1" x14ac:dyDescent="0.45">
      <c r="A10" s="55" t="str">
        <f>'Club of the Year Overall Points'!A10</f>
        <v>North Canterbury</v>
      </c>
      <c r="B10" s="106" t="s">
        <v>130</v>
      </c>
      <c r="C10" s="101">
        <v>3</v>
      </c>
      <c r="D10" s="107" t="s">
        <v>131</v>
      </c>
      <c r="E10" s="101">
        <v>1</v>
      </c>
      <c r="F10" s="101" t="s">
        <v>132</v>
      </c>
      <c r="G10" s="102">
        <v>8</v>
      </c>
      <c r="H10" s="96">
        <v>8</v>
      </c>
      <c r="I10" s="97"/>
      <c r="J10" s="98"/>
      <c r="K10" s="99"/>
      <c r="L10" s="53">
        <f>IF(M10=0,"",VLOOKUP(M10,Setup!$A$3:$C$22,3))</f>
        <v>20</v>
      </c>
      <c r="M10" s="54">
        <v>1</v>
      </c>
      <c r="N10" s="20" t="str">
        <f t="shared" si="0"/>
        <v/>
      </c>
      <c r="O10" s="20">
        <f>IF(N10="",IF(M10="","",M10),M10+COUNTIF(M$5:M10,M10)-1)</f>
        <v>1</v>
      </c>
      <c r="P10" s="20" t="str">
        <f>IF(M10="","",CONCATENATE(VLOOKUP(M10,Setup!$A$3:$B$22,2),N10))</f>
        <v>1st</v>
      </c>
      <c r="AMG10"/>
      <c r="AMH10"/>
      <c r="AMI10"/>
      <c r="AMJ10"/>
    </row>
    <row r="11" spans="1:1024" s="20" customFormat="1" x14ac:dyDescent="0.45">
      <c r="A11" s="43" t="str">
        <f>'Club of the Year Overall Points'!A11</f>
        <v>Old Boys</v>
      </c>
      <c r="B11" s="103"/>
      <c r="C11" s="104"/>
      <c r="D11" s="104"/>
      <c r="E11" s="104"/>
      <c r="F11" s="104"/>
      <c r="G11" s="105"/>
      <c r="H11" s="96"/>
      <c r="I11" s="97"/>
      <c r="J11" s="98"/>
      <c r="K11" s="99"/>
      <c r="L11" s="53" t="str">
        <f>IF(M11=0,"",VLOOKUP(M11,Setup!$A$3:$C$22,3))</f>
        <v/>
      </c>
      <c r="M11" s="54"/>
      <c r="N11" s="20" t="str">
        <f t="shared" si="0"/>
        <v/>
      </c>
      <c r="O11" s="20" t="str">
        <f>IF(N11="",IF(M11="","",M11),M11+COUNTIF(M$5:M11,M11)-1)</f>
        <v/>
      </c>
      <c r="P11" s="20" t="str">
        <f>IF(M11="","",CONCATENATE(VLOOKUP(M11,Setup!$A$3:$B$22,2),N11))</f>
        <v/>
      </c>
      <c r="AMG11"/>
      <c r="AMH11"/>
      <c r="AMI11"/>
      <c r="AMJ11"/>
    </row>
    <row r="12" spans="1:1024" s="20" customFormat="1" x14ac:dyDescent="0.45">
      <c r="A12" s="55" t="str">
        <f>'Club of the Year Overall Points'!A12</f>
        <v>Papanui Toc H</v>
      </c>
      <c r="B12" s="106"/>
      <c r="C12" s="101"/>
      <c r="D12" s="101">
        <v>12</v>
      </c>
      <c r="E12" s="101"/>
      <c r="F12" s="101" t="s">
        <v>133</v>
      </c>
      <c r="G12" s="102" t="s">
        <v>134</v>
      </c>
      <c r="H12" s="96">
        <v>40</v>
      </c>
      <c r="I12" s="97"/>
      <c r="J12" s="98"/>
      <c r="K12" s="99"/>
      <c r="L12" s="53">
        <f>IF(M12=0,"",VLOOKUP(M12,Setup!$A$3:$C$22,3))</f>
        <v>8</v>
      </c>
      <c r="M12" s="54">
        <v>7</v>
      </c>
      <c r="N12" s="20" t="str">
        <f t="shared" si="0"/>
        <v/>
      </c>
      <c r="O12" s="20">
        <f>IF(N12="",IF(M12="","",M12),M12+COUNTIF(M$5:M12,M12)-1)</f>
        <v>7</v>
      </c>
      <c r="P12" s="20" t="str">
        <f>IF(M12="","",CONCATENATE(VLOOKUP(M12,Setup!$A$3:$B$22,2),N12))</f>
        <v>7th</v>
      </c>
      <c r="AMG12"/>
      <c r="AMH12"/>
      <c r="AMI12"/>
      <c r="AMJ12"/>
    </row>
    <row r="13" spans="1:1024" s="20" customFormat="1" x14ac:dyDescent="0.45">
      <c r="A13" s="43" t="str">
        <f>'Club of the Year Overall Points'!A13</f>
        <v>Phoenix</v>
      </c>
      <c r="B13" s="103"/>
      <c r="C13" s="104"/>
      <c r="D13" s="104"/>
      <c r="E13" s="104"/>
      <c r="F13" s="104"/>
      <c r="G13" s="108"/>
      <c r="H13" s="96"/>
      <c r="I13" s="97"/>
      <c r="J13" s="98"/>
      <c r="K13" s="99"/>
      <c r="L13" s="53" t="str">
        <f>IF(M13=0,"",VLOOKUP(M13,Setup!$A$3:$C$22,3))</f>
        <v/>
      </c>
      <c r="M13" s="54"/>
      <c r="N13" s="20" t="str">
        <f t="shared" si="0"/>
        <v/>
      </c>
      <c r="O13" s="20" t="str">
        <f>IF(N13="",IF(M13="","",M13),M13+COUNTIF(M$5:M13,M13)-1)</f>
        <v/>
      </c>
      <c r="P13" s="20" t="str">
        <f>IF(M13="","",CONCATENATE(VLOOKUP(M13,Setup!$A$3:$B$22,2),N13))</f>
        <v/>
      </c>
      <c r="AMG13"/>
      <c r="AMH13"/>
      <c r="AMI13"/>
      <c r="AMJ13"/>
    </row>
    <row r="14" spans="1:1024" x14ac:dyDescent="0.45">
      <c r="A14" s="55" t="str">
        <f>'Club of the Year Overall Points'!A14</f>
        <v>Port Hills</v>
      </c>
      <c r="B14" s="106">
        <v>4</v>
      </c>
      <c r="C14" s="101"/>
      <c r="D14" s="101"/>
      <c r="E14" s="101"/>
      <c r="F14" s="101" t="s">
        <v>134</v>
      </c>
      <c r="G14" s="102">
        <v>1</v>
      </c>
      <c r="H14" s="96">
        <v>20</v>
      </c>
      <c r="I14" s="97"/>
      <c r="J14" s="98"/>
      <c r="K14" s="99"/>
      <c r="L14" s="53">
        <f>IF(M14=0,"",VLOOKUP(M14,Setup!$A$3:$C$22,3))</f>
        <v>12</v>
      </c>
      <c r="M14" s="54">
        <v>5</v>
      </c>
      <c r="N14" s="20" t="str">
        <f t="shared" si="0"/>
        <v/>
      </c>
      <c r="O14" s="20">
        <f>IF(N14="",IF(M14="","",M14),M14+COUNTIF(M$5:M14,M14)-1)</f>
        <v>5</v>
      </c>
      <c r="P14" s="20" t="str">
        <f>IF(M14="","",CONCATENATE(VLOOKUP(M14,Setup!$A$3:$B$22,2),N14))</f>
        <v>5th</v>
      </c>
      <c r="Q14" s="20"/>
    </row>
    <row r="15" spans="1:1024" x14ac:dyDescent="0.45">
      <c r="A15" s="43" t="str">
        <f>'Club of the Year Overall Points'!A15</f>
        <v>Run Timaru</v>
      </c>
      <c r="B15" s="103"/>
      <c r="C15" s="104"/>
      <c r="D15" s="104"/>
      <c r="E15" s="104"/>
      <c r="F15" s="104"/>
      <c r="G15" s="105"/>
      <c r="H15" s="96"/>
      <c r="I15" s="97"/>
      <c r="J15" s="98"/>
      <c r="K15" s="99"/>
      <c r="L15" s="53" t="str">
        <f>IF(M15=0,"",VLOOKUP(M15,Setup!$A$3:$C$22,3))</f>
        <v/>
      </c>
      <c r="M15" s="54"/>
      <c r="N15" s="20" t="str">
        <f t="shared" si="0"/>
        <v/>
      </c>
      <c r="O15" s="20" t="str">
        <f>IF(N15="",IF(M15="","",M15),M15+COUNTIF(M$5:M15,M15)-1)</f>
        <v/>
      </c>
      <c r="P15" s="20" t="str">
        <f>IF(M15="","",CONCATENATE(VLOOKUP(M15,Setup!$A$3:$B$22,2),N15))</f>
        <v/>
      </c>
      <c r="Q15" s="20"/>
    </row>
    <row r="16" spans="1:1024" x14ac:dyDescent="0.45">
      <c r="A16" s="55" t="str">
        <f>'Club of the Year Overall Points'!A16</f>
        <v>Selwyn</v>
      </c>
      <c r="B16" s="106">
        <v>1</v>
      </c>
      <c r="C16" s="101"/>
      <c r="D16" s="101"/>
      <c r="E16" s="101"/>
      <c r="F16" s="101" t="s">
        <v>135</v>
      </c>
      <c r="G16" s="102">
        <v>5</v>
      </c>
      <c r="H16" s="96">
        <v>23</v>
      </c>
      <c r="I16" s="97"/>
      <c r="J16" s="98"/>
      <c r="K16" s="99"/>
      <c r="L16" s="53">
        <f>IF(M16=0,"",VLOOKUP(M16,Setup!$A$3:$C$22,3))</f>
        <v>10</v>
      </c>
      <c r="M16" s="54">
        <v>6</v>
      </c>
      <c r="N16" s="20" t="str">
        <f t="shared" si="0"/>
        <v/>
      </c>
      <c r="O16" s="20">
        <f>IF(N16="",IF(M16="","",M16),M16+COUNTIF(M$5:M16,M16)-1)</f>
        <v>6</v>
      </c>
      <c r="P16" s="20" t="str">
        <f>IF(M16="","",CONCATENATE(VLOOKUP(M16,Setup!$A$3:$B$22,2),N16))</f>
        <v>6th</v>
      </c>
      <c r="Q16" s="20"/>
    </row>
    <row r="17" spans="1:17" x14ac:dyDescent="0.45">
      <c r="A17" s="26" t="str">
        <f>'Club of the Year Overall Points'!A17</f>
        <v>Sumner</v>
      </c>
      <c r="B17" s="109">
        <v>5</v>
      </c>
      <c r="C17" s="110"/>
      <c r="D17" s="110">
        <v>10</v>
      </c>
      <c r="E17" s="110">
        <v>2</v>
      </c>
      <c r="F17" s="110" t="s">
        <v>136</v>
      </c>
      <c r="G17" s="111">
        <v>3</v>
      </c>
      <c r="H17" s="112">
        <v>18</v>
      </c>
      <c r="I17" s="113"/>
      <c r="J17" s="114"/>
      <c r="K17" s="115"/>
      <c r="L17" s="53">
        <f>IF(M17=0,"",VLOOKUP(M17,Setup!$A$3:$C$22,3))</f>
        <v>14</v>
      </c>
      <c r="M17" s="54">
        <v>4</v>
      </c>
      <c r="N17" s="20" t="str">
        <f t="shared" si="0"/>
        <v/>
      </c>
      <c r="O17" s="20">
        <f>IF(N17="",IF(M17="","",M17),M17+COUNTIF(M$5:M17,M17)-1)</f>
        <v>4</v>
      </c>
      <c r="P17" s="20" t="str">
        <f>IF(M17="","",CONCATENATE(VLOOKUP(M17,Setup!$A$3:$B$22,2),N17))</f>
        <v>4th</v>
      </c>
      <c r="Q17" s="20"/>
    </row>
    <row r="18" spans="1:17" x14ac:dyDescent="0.45">
      <c r="A18" s="55" t="str">
        <f>'Club of the Year Overall Points'!A18</f>
        <v>University of Canterbury</v>
      </c>
      <c r="B18" s="106"/>
      <c r="C18" s="101">
        <v>2</v>
      </c>
      <c r="D18" s="101"/>
      <c r="E18" s="101"/>
      <c r="F18" s="101">
        <v>2</v>
      </c>
      <c r="G18" s="102">
        <v>2</v>
      </c>
      <c r="H18" s="96"/>
      <c r="I18" s="113">
        <v>6</v>
      </c>
      <c r="J18" s="114"/>
      <c r="K18" s="115"/>
      <c r="L18" s="53">
        <f>IF(M18=0,"",VLOOKUP(M18,Setup!$A$3:$C$22,3))</f>
        <v>6</v>
      </c>
      <c r="M18" s="54">
        <v>8</v>
      </c>
      <c r="N18" s="20" t="str">
        <f t="shared" si="0"/>
        <v/>
      </c>
      <c r="O18" s="20">
        <f>IF(N18="",IF(M18="","",M18),M18+COUNTIF(M$5:M18,M18)-1)</f>
        <v>8</v>
      </c>
      <c r="P18" s="20" t="str">
        <f>IF(M18="","",CONCATENATE(VLOOKUP(M18,Setup!$A$3:$B$22,2),N18))</f>
        <v>8th</v>
      </c>
      <c r="Q18" s="20"/>
    </row>
    <row r="19" spans="1:17" x14ac:dyDescent="0.45">
      <c r="A19" s="26" t="str">
        <f>'Club of the Year Overall Points'!A19</f>
        <v>Whippets</v>
      </c>
      <c r="B19" s="109"/>
      <c r="C19" s="110"/>
      <c r="D19" s="110"/>
      <c r="E19" s="110"/>
      <c r="F19" s="110"/>
      <c r="G19" s="111"/>
      <c r="H19" s="112"/>
      <c r="I19" s="113"/>
      <c r="J19" s="114"/>
      <c r="K19" s="115"/>
      <c r="L19" s="53" t="str">
        <f>IF(M19=0,"",VLOOKUP(M19,Setup!$A$3:$C$22,3))</f>
        <v/>
      </c>
      <c r="M19" s="54"/>
      <c r="N19" s="20" t="str">
        <f t="shared" si="0"/>
        <v/>
      </c>
      <c r="O19" s="20" t="str">
        <f>IF(N19="",IF(M19="","",M19),M19+COUNTIF(M$5:M19,M19)-1)</f>
        <v/>
      </c>
      <c r="P19" s="20" t="str">
        <f>IF(M19="","",CONCATENATE(VLOOKUP(M19,Setup!$A$3:$B$22,2),N19))</f>
        <v/>
      </c>
      <c r="Q19" s="20"/>
    </row>
    <row r="20" spans="1:17" x14ac:dyDescent="0.45">
      <c r="A20" s="55" t="str">
        <f>'Club of the Year Overall Points'!A20</f>
        <v xml:space="preserve"> </v>
      </c>
      <c r="B20" s="106"/>
      <c r="C20" s="101"/>
      <c r="D20" s="101"/>
      <c r="E20" s="101"/>
      <c r="F20" s="101"/>
      <c r="G20" s="102"/>
      <c r="H20" s="96"/>
      <c r="I20" s="113"/>
      <c r="J20" s="114"/>
      <c r="K20" s="115"/>
      <c r="L20" s="53" t="str">
        <f>IF(M20=0,"",VLOOKUP(M20,Setup!$A$3:$C$22,3))</f>
        <v/>
      </c>
      <c r="M20" s="54"/>
      <c r="N20" s="20" t="str">
        <f t="shared" si="0"/>
        <v/>
      </c>
      <c r="O20" s="20" t="str">
        <f>IF(N20="",IF(M20="","",M20),M20+COUNTIF(M$5:M20,M20)-1)</f>
        <v/>
      </c>
      <c r="P20" s="20" t="str">
        <f>IF(M20="","",CONCATENATE(VLOOKUP(M20,Setup!$A$3:$B$22,2),N20))</f>
        <v/>
      </c>
      <c r="Q20" s="20"/>
    </row>
    <row r="21" spans="1:17" x14ac:dyDescent="0.45">
      <c r="A21" s="26" t="str">
        <f>'Club of the Year Overall Points'!A21</f>
        <v xml:space="preserve"> </v>
      </c>
      <c r="B21" s="109"/>
      <c r="C21" s="110"/>
      <c r="D21" s="110"/>
      <c r="E21" s="110"/>
      <c r="F21" s="110"/>
      <c r="G21" s="111"/>
      <c r="H21" s="112"/>
      <c r="I21" s="113"/>
      <c r="J21" s="114"/>
      <c r="K21" s="115"/>
      <c r="L21" s="53" t="str">
        <f>IF(M21=0,"",VLOOKUP(M21,Setup!$A$3:$C$22,3))</f>
        <v/>
      </c>
      <c r="M21" s="54"/>
      <c r="N21" s="20" t="str">
        <f t="shared" si="0"/>
        <v/>
      </c>
      <c r="O21" s="20" t="str">
        <f>IF(N21="",IF(M21="","",M21),M21+COUNTIF(M$5:M21,M21)-1)</f>
        <v/>
      </c>
      <c r="P21" s="20" t="str">
        <f>IF(M21="","",CONCATENATE(VLOOKUP(M21,Setup!$A$3:$B$22,2),N21))</f>
        <v/>
      </c>
      <c r="Q21" s="20"/>
    </row>
    <row r="22" spans="1:17" x14ac:dyDescent="0.45">
      <c r="A22" s="55" t="str">
        <f>'Club of the Year Overall Points'!A22</f>
        <v xml:space="preserve"> </v>
      </c>
      <c r="B22" s="106"/>
      <c r="C22" s="101"/>
      <c r="D22" s="101"/>
      <c r="E22" s="101"/>
      <c r="F22" s="101"/>
      <c r="G22" s="102"/>
      <c r="H22" s="96"/>
      <c r="I22" s="113"/>
      <c r="J22" s="114"/>
      <c r="K22" s="115"/>
      <c r="L22" s="53" t="str">
        <f>IF(M22=0,"",VLOOKUP(M22,Setup!$A$3:$C$22,3))</f>
        <v/>
      </c>
      <c r="M22" s="54"/>
      <c r="N22" s="20" t="str">
        <f t="shared" si="0"/>
        <v/>
      </c>
      <c r="O22" s="20" t="str">
        <f>IF(N22="",IF(M22="","",M22),M22+COUNTIF(M$5:M22,M22)-1)</f>
        <v/>
      </c>
      <c r="P22" s="20" t="str">
        <f>IF(M22="","",CONCATENATE(VLOOKUP(M22,Setup!$A$3:$B$22,2),N22))</f>
        <v/>
      </c>
      <c r="Q22" s="20"/>
    </row>
    <row r="23" spans="1:17" x14ac:dyDescent="0.45">
      <c r="A23" s="26" t="str">
        <f>'Club of the Year Overall Points'!A23</f>
        <v xml:space="preserve"> </v>
      </c>
      <c r="B23" s="109"/>
      <c r="C23" s="110"/>
      <c r="D23" s="110"/>
      <c r="E23" s="110"/>
      <c r="F23" s="110"/>
      <c r="G23" s="111"/>
      <c r="H23" s="112"/>
      <c r="I23" s="113"/>
      <c r="J23" s="114"/>
      <c r="K23" s="115"/>
      <c r="L23" s="53" t="str">
        <f>IF(M23=0,"",VLOOKUP(M23,Setup!$A$3:$C$22,3))</f>
        <v/>
      </c>
      <c r="M23" s="54"/>
      <c r="N23" s="20" t="str">
        <f t="shared" si="0"/>
        <v/>
      </c>
      <c r="O23" s="20" t="str">
        <f>IF(N23="",IF(M23="","",M23),M23+COUNTIF(M$5:M23,M23)-1)</f>
        <v/>
      </c>
      <c r="P23" s="20" t="str">
        <f>IF(M23="","",CONCATENATE(VLOOKUP(M23,Setup!$A$3:$B$22,2),N23))</f>
        <v/>
      </c>
      <c r="Q23" s="20"/>
    </row>
    <row r="24" spans="1:17" x14ac:dyDescent="0.45">
      <c r="A24" s="76"/>
      <c r="B24" s="116"/>
      <c r="C24" s="117"/>
      <c r="D24" s="117"/>
      <c r="E24" s="117"/>
      <c r="F24" s="117"/>
      <c r="G24" s="118"/>
      <c r="H24" s="119"/>
      <c r="I24" s="120"/>
      <c r="J24" s="121"/>
      <c r="K24" s="122"/>
      <c r="L24" s="85" t="str">
        <f>IF(M24=0,"",VLOOKUP(M24,Setup!$A$3:$C$22,3))</f>
        <v/>
      </c>
      <c r="M24" s="86"/>
      <c r="N24" s="20" t="str">
        <f t="shared" si="0"/>
        <v/>
      </c>
      <c r="O24" s="20" t="str">
        <f>IF(N24="",IF(M24="","",M24),M24+COUNTIF(M$5:M24,M24)-1)</f>
        <v/>
      </c>
      <c r="P24" s="20" t="str">
        <f>IF(M24="","",CONCATENATE(VLOOKUP(M24,Setup!$A$3:$B$22,2),N24))</f>
        <v/>
      </c>
      <c r="Q24" s="20"/>
    </row>
    <row r="28" spans="1:17" x14ac:dyDescent="0.45">
      <c r="O28" s="297" t="str">
        <f>+$A$1</f>
        <v>Lionel Fox</v>
      </c>
      <c r="P28" s="297"/>
      <c r="Q28" s="87" t="s">
        <v>119</v>
      </c>
    </row>
    <row r="29" spans="1:17" x14ac:dyDescent="0.45">
      <c r="N29">
        <f>MATCH(1,$O$5:$O$24,0)</f>
        <v>6</v>
      </c>
      <c r="O29" s="30" t="str">
        <f>INDEX($P$5:$P$24,$N29,1)</f>
        <v>1st</v>
      </c>
      <c r="P29" s="30" t="str">
        <f>INDEX($A$5:$A$24,$N29,1)</f>
        <v>North Canterbury</v>
      </c>
      <c r="Q29" s="88">
        <f>INDEX($H$5:$H$24,$N29,1)</f>
        <v>8</v>
      </c>
    </row>
    <row r="30" spans="1:17" x14ac:dyDescent="0.45">
      <c r="N30">
        <f>MATCH(2,$O$5:$O$24,0)</f>
        <v>3</v>
      </c>
      <c r="O30" s="30" t="str">
        <f>INDEX($P$5:$P$24,$N30,1)</f>
        <v>2nd</v>
      </c>
      <c r="P30" s="30" t="str">
        <f>INDEX($A$5:$A$24,$N30,1)</f>
        <v>DGRS</v>
      </c>
      <c r="Q30" s="88">
        <f>INDEX($H$5:$H$24,$N30,1)</f>
        <v>10</v>
      </c>
    </row>
    <row r="31" spans="1:17" x14ac:dyDescent="0.45">
      <c r="N31">
        <f>MATCH(3,$O$5:$O$24,0)</f>
        <v>2</v>
      </c>
      <c r="O31" s="30" t="str">
        <f>INDEX($P$5:$P$24,$N31,1)</f>
        <v>3rd</v>
      </c>
      <c r="P31" s="30" t="str">
        <f>INDEX($A$5:$A$24,$N31,1)</f>
        <v>Christchurch Avon</v>
      </c>
      <c r="Q31" s="88">
        <f>INDEX($H$5:$H$24,$N31,1)</f>
        <v>11</v>
      </c>
    </row>
    <row r="32" spans="1:17" x14ac:dyDescent="0.45">
      <c r="Q32" s="89"/>
    </row>
  </sheetData>
  <mergeCells count="3">
    <mergeCell ref="A1:L1"/>
    <mergeCell ref="B3:G3"/>
    <mergeCell ref="O28:P28"/>
  </mergeCells>
  <pageMargins left="0.51180555555555496" right="0.51180555555555496" top="0.55138888888888904" bottom="0.35416666666666702" header="0.51180555555555496" footer="0.51180555555555496"/>
  <pageSetup paperSize="9" firstPageNumber="0" orientation="landscape" horizontalDpi="300" verticalDpi="30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AMJ32"/>
  <sheetViews>
    <sheetView topLeftCell="B1" zoomScaleNormal="100" workbookViewId="0">
      <selection activeCell="X29" sqref="X29"/>
    </sheetView>
  </sheetViews>
  <sheetFormatPr defaultColWidth="8.53125" defaultRowHeight="14.25" x14ac:dyDescent="0.45"/>
  <cols>
    <col min="1" max="1" width="22.53125" customWidth="1"/>
    <col min="2" max="3" width="7.86328125" customWidth="1"/>
    <col min="4" max="4" width="10.33203125" customWidth="1"/>
    <col min="5" max="11" width="7.86328125" customWidth="1"/>
    <col min="12" max="12" width="10.86328125" customWidth="1"/>
    <col min="13" max="13" width="13.33203125" customWidth="1"/>
    <col min="14" max="14" width="9.33203125" customWidth="1"/>
    <col min="15" max="15" width="7.86328125" customWidth="1"/>
    <col min="16" max="17" width="8" customWidth="1"/>
    <col min="24" max="24" width="17.796875" customWidth="1"/>
    <col min="1015" max="1024" width="9.1328125" customWidth="1"/>
  </cols>
  <sheetData>
    <row r="1" spans="1:1024" s="4" customFormat="1" ht="46.5" x14ac:dyDescent="1.4">
      <c r="A1" s="298" t="s">
        <v>137</v>
      </c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AMA1"/>
      <c r="AMB1"/>
      <c r="AMC1"/>
      <c r="AMD1"/>
      <c r="AME1"/>
      <c r="AMF1"/>
      <c r="AMG1"/>
      <c r="AMH1"/>
      <c r="AMI1"/>
      <c r="AMJ1"/>
    </row>
    <row r="3" spans="1:1024" s="5" customFormat="1" ht="21" customHeight="1" x14ac:dyDescent="0.55000000000000004">
      <c r="A3" s="5" t="s">
        <v>4</v>
      </c>
      <c r="B3" s="296" t="s">
        <v>71</v>
      </c>
      <c r="C3" s="296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6"/>
      <c r="Q3" s="6"/>
      <c r="R3" s="6"/>
      <c r="S3" s="6"/>
      <c r="AMA3"/>
      <c r="AMB3"/>
      <c r="AMC3"/>
      <c r="AMD3"/>
      <c r="AME3"/>
      <c r="AMF3"/>
      <c r="AMG3"/>
      <c r="AMH3"/>
      <c r="AMI3"/>
      <c r="AMJ3"/>
    </row>
    <row r="4" spans="1:1024" s="20" customFormat="1" ht="76.5" customHeight="1" x14ac:dyDescent="0.45">
      <c r="A4" s="7"/>
      <c r="B4" s="39" t="s">
        <v>72</v>
      </c>
      <c r="C4" s="39" t="s">
        <v>73</v>
      </c>
      <c r="D4" s="39" t="s">
        <v>138</v>
      </c>
      <c r="E4" s="39" t="s">
        <v>139</v>
      </c>
      <c r="F4" s="39" t="s">
        <v>140</v>
      </c>
      <c r="G4" s="39" t="s">
        <v>141</v>
      </c>
      <c r="H4" s="39" t="s">
        <v>142</v>
      </c>
      <c r="I4" s="39" t="s">
        <v>143</v>
      </c>
      <c r="J4" s="39" t="s">
        <v>144</v>
      </c>
      <c r="K4" s="39" t="s">
        <v>145</v>
      </c>
      <c r="L4" s="39" t="s">
        <v>146</v>
      </c>
      <c r="M4" s="39" t="s">
        <v>147</v>
      </c>
      <c r="N4" s="39" t="s">
        <v>148</v>
      </c>
      <c r="O4" s="39" t="s">
        <v>149</v>
      </c>
      <c r="P4" s="42" t="s">
        <v>89</v>
      </c>
      <c r="Q4" s="42" t="s">
        <v>90</v>
      </c>
      <c r="R4" s="42" t="s">
        <v>91</v>
      </c>
      <c r="S4" s="42" t="s">
        <v>92</v>
      </c>
      <c r="T4" s="42" t="s">
        <v>93</v>
      </c>
      <c r="U4" s="42" t="s">
        <v>94</v>
      </c>
      <c r="AMA4"/>
      <c r="AMB4"/>
      <c r="AMC4"/>
      <c r="AMD4"/>
      <c r="AME4"/>
      <c r="AMF4"/>
      <c r="AMG4"/>
      <c r="AMH4"/>
      <c r="AMI4"/>
      <c r="AMJ4"/>
    </row>
    <row r="5" spans="1:1024" s="20" customFormat="1" x14ac:dyDescent="0.45">
      <c r="A5" s="43" t="str">
        <f>'Club of the Year Overall Points'!A5</f>
        <v>Ashburton</v>
      </c>
      <c r="B5" s="123"/>
      <c r="C5" s="124"/>
      <c r="D5" s="124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96"/>
      <c r="Q5" s="97"/>
      <c r="R5" s="98"/>
      <c r="S5" s="99"/>
      <c r="T5" s="99" t="str">
        <f>IF(U5=0,"",VLOOKUP(U5,Setup!$A$3:$C$22,3))</f>
        <v/>
      </c>
      <c r="U5" s="54"/>
      <c r="V5" s="20" t="str">
        <f t="shared" ref="V5:V24" si="0">IF(U5="","",IF(COUNTIF(U$5:U$24,U5)&gt;1,"=",""))</f>
        <v/>
      </c>
      <c r="W5" s="20" t="str">
        <f>IF(V5="",IF(U5="","",U5),U5+COUNTIF(U$5:U5,U5)-1)</f>
        <v/>
      </c>
      <c r="X5" s="20" t="str">
        <f>IF(U5="","",CONCATENATE(VLOOKUP(U5,Setup!$A$3:$B$22,2),V5))</f>
        <v/>
      </c>
      <c r="AMA5"/>
      <c r="AMB5"/>
      <c r="AMC5"/>
      <c r="AMD5"/>
      <c r="AME5"/>
      <c r="AMF5"/>
      <c r="AMG5"/>
      <c r="AMH5"/>
      <c r="AMI5"/>
      <c r="AMJ5"/>
    </row>
    <row r="6" spans="1:1024" s="20" customFormat="1" x14ac:dyDescent="0.45">
      <c r="A6" s="55" t="str">
        <f>'Club of the Year Overall Points'!A6</f>
        <v>Christchurch Avon</v>
      </c>
      <c r="B6" s="126"/>
      <c r="C6" s="127"/>
      <c r="D6" s="127" t="s">
        <v>150</v>
      </c>
      <c r="E6" s="128"/>
      <c r="F6" s="128">
        <v>1</v>
      </c>
      <c r="G6" s="128"/>
      <c r="H6" s="128"/>
      <c r="I6" s="128"/>
      <c r="J6" s="128"/>
      <c r="K6" s="128"/>
      <c r="L6" s="128" t="s">
        <v>127</v>
      </c>
      <c r="M6" s="128">
        <v>2</v>
      </c>
      <c r="N6" s="128" t="s">
        <v>151</v>
      </c>
      <c r="O6" s="128">
        <v>2</v>
      </c>
      <c r="P6" s="96">
        <v>4</v>
      </c>
      <c r="Q6" s="97"/>
      <c r="R6" s="98"/>
      <c r="S6" s="99"/>
      <c r="T6" s="99">
        <f>IF(U6=0,"",VLOOKUP(U6,Setup!$A$3:$C$22,3))</f>
        <v>20</v>
      </c>
      <c r="U6" s="54">
        <v>1</v>
      </c>
      <c r="V6" s="20" t="str">
        <f t="shared" si="0"/>
        <v/>
      </c>
      <c r="W6" s="20">
        <f>IF(V6="",IF(U6="","",U6),U6+COUNTIF(U$5:U6,U6)-1)</f>
        <v>1</v>
      </c>
      <c r="X6" s="20" t="str">
        <f>IF(U6="","",CONCATENATE(VLOOKUP(U6,Setup!$A$3:$B$22,2),V6))</f>
        <v>1st</v>
      </c>
      <c r="AMA6"/>
      <c r="AMB6"/>
      <c r="AMC6"/>
      <c r="AMD6"/>
      <c r="AME6"/>
      <c r="AMF6"/>
      <c r="AMG6"/>
      <c r="AMH6"/>
      <c r="AMI6"/>
      <c r="AMJ6"/>
    </row>
    <row r="7" spans="1:1024" s="20" customFormat="1" x14ac:dyDescent="0.45">
      <c r="A7" s="43" t="str">
        <f>'Club of the Year Overall Points'!A7</f>
        <v>DGRS</v>
      </c>
      <c r="B7" s="123"/>
      <c r="C7" s="124"/>
      <c r="D7" s="124"/>
      <c r="E7" s="125" t="s">
        <v>151</v>
      </c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96"/>
      <c r="Q7" s="97"/>
      <c r="R7" s="98">
        <v>4</v>
      </c>
      <c r="S7" s="99"/>
      <c r="T7" s="99">
        <f>IF(U7=0,"",VLOOKUP(U7,Setup!$A$3:$C$22,3))</f>
        <v>8</v>
      </c>
      <c r="U7" s="54">
        <v>7</v>
      </c>
      <c r="V7" s="20" t="str">
        <f t="shared" si="0"/>
        <v/>
      </c>
      <c r="W7" s="20">
        <f>IF(V7="",IF(U7="","",U7),U7+COUNTIF(U$5:U7,U7)-1)</f>
        <v>7</v>
      </c>
      <c r="X7" s="20" t="str">
        <f>IF(U7="","",CONCATENATE(VLOOKUP(U7,Setup!$A$3:$B$22,2),V7))</f>
        <v>7th</v>
      </c>
      <c r="AMA7"/>
      <c r="AMB7"/>
      <c r="AMC7"/>
      <c r="AMD7"/>
      <c r="AME7"/>
      <c r="AMF7"/>
      <c r="AMG7"/>
      <c r="AMH7"/>
      <c r="AMI7"/>
      <c r="AMJ7"/>
    </row>
    <row r="8" spans="1:1024" s="20" customFormat="1" x14ac:dyDescent="0.45">
      <c r="A8" s="55" t="str">
        <f>'Club of the Year Overall Points'!A8</f>
        <v>Methodist</v>
      </c>
      <c r="B8" s="126"/>
      <c r="C8" s="127"/>
      <c r="D8" s="127"/>
      <c r="E8" s="128"/>
      <c r="F8" s="128"/>
      <c r="G8" s="128"/>
      <c r="H8" s="128"/>
      <c r="I8" s="128"/>
      <c r="J8" s="128"/>
      <c r="K8" s="128"/>
      <c r="L8" s="128"/>
      <c r="M8" s="128"/>
      <c r="N8" s="128"/>
      <c r="O8" s="128"/>
      <c r="P8" s="96"/>
      <c r="Q8" s="97"/>
      <c r="R8" s="98"/>
      <c r="S8" s="99"/>
      <c r="T8" s="99" t="str">
        <f>IF(U8=0,"",VLOOKUP(U8,Setup!$A$3:$C$22,3))</f>
        <v/>
      </c>
      <c r="U8" s="54"/>
      <c r="V8" s="20" t="str">
        <f t="shared" si="0"/>
        <v/>
      </c>
      <c r="W8" s="20" t="str">
        <f>IF(V8="",IF(U8="","",U8),U8+COUNTIF(U$5:U8,U8)-1)</f>
        <v/>
      </c>
      <c r="X8" s="20" t="str">
        <f>IF(U8="","",CONCATENATE(VLOOKUP(U8,Setup!$A$3:$B$22,2),V8))</f>
        <v/>
      </c>
      <c r="AMA8"/>
      <c r="AMB8"/>
      <c r="AMC8"/>
      <c r="AMD8"/>
      <c r="AME8"/>
      <c r="AMF8"/>
      <c r="AMG8"/>
      <c r="AMH8"/>
      <c r="AMI8"/>
      <c r="AMJ8"/>
    </row>
    <row r="9" spans="1:1024" s="20" customFormat="1" x14ac:dyDescent="0.45">
      <c r="A9" s="43" t="str">
        <f>'Club of the Year Overall Points'!A9</f>
        <v>New Brighton/Olympic</v>
      </c>
      <c r="B9" s="123"/>
      <c r="C9" s="124"/>
      <c r="D9" s="124">
        <v>3</v>
      </c>
      <c r="E9" s="125"/>
      <c r="F9" s="125"/>
      <c r="G9" s="125"/>
      <c r="H9" s="125"/>
      <c r="I9" s="125"/>
      <c r="J9" s="125"/>
      <c r="K9" s="125"/>
      <c r="L9" s="125"/>
      <c r="M9" s="125"/>
      <c r="N9" s="125"/>
      <c r="O9" s="125"/>
      <c r="P9" s="96"/>
      <c r="Q9" s="97"/>
      <c r="R9" s="98"/>
      <c r="S9" s="99">
        <v>3</v>
      </c>
      <c r="T9" s="99">
        <f>IF(U9=0,"",VLOOKUP(U9,Setup!$A$3:$C$22,3))</f>
        <v>4</v>
      </c>
      <c r="U9" s="54">
        <v>9</v>
      </c>
      <c r="V9" s="20" t="str">
        <f t="shared" si="0"/>
        <v/>
      </c>
      <c r="W9" s="20">
        <f>IF(V9="",IF(U9="","",U9),U9+COUNTIF(U$5:U9,U9)-1)</f>
        <v>9</v>
      </c>
      <c r="X9" s="20" t="str">
        <f>IF(U9="","",CONCATENATE(VLOOKUP(U9,Setup!$A$3:$B$22,2),V9))</f>
        <v>9th</v>
      </c>
      <c r="AMA9"/>
      <c r="AMB9"/>
      <c r="AMC9"/>
      <c r="AMD9"/>
      <c r="AME9"/>
      <c r="AMF9"/>
      <c r="AMG9"/>
      <c r="AMH9"/>
      <c r="AMI9"/>
      <c r="AMJ9"/>
    </row>
    <row r="10" spans="1:1024" s="20" customFormat="1" x14ac:dyDescent="0.45">
      <c r="A10" s="55" t="str">
        <f>'Club of the Year Overall Points'!A10</f>
        <v>North Canterbury</v>
      </c>
      <c r="B10" s="126"/>
      <c r="C10" s="127"/>
      <c r="D10" s="127"/>
      <c r="E10" s="128"/>
      <c r="F10" s="128"/>
      <c r="G10" s="128"/>
      <c r="H10" s="128"/>
      <c r="I10" s="128"/>
      <c r="J10" s="128"/>
      <c r="K10" s="128"/>
      <c r="L10" s="128"/>
      <c r="M10" s="128"/>
      <c r="N10" s="128">
        <v>5</v>
      </c>
      <c r="O10" s="128"/>
      <c r="P10" s="96"/>
      <c r="Q10" s="97"/>
      <c r="R10" s="98"/>
      <c r="S10" s="99">
        <v>5</v>
      </c>
      <c r="T10" s="99">
        <f>IF(U10=0,"",VLOOKUP(U10,Setup!$A$3:$C$22,3))</f>
        <v>2</v>
      </c>
      <c r="U10" s="54">
        <v>10</v>
      </c>
      <c r="V10" s="20" t="str">
        <f t="shared" si="0"/>
        <v/>
      </c>
      <c r="W10" s="20">
        <f>IF(V10="",IF(U10="","",U10),U10+COUNTIF(U$5:U10,U10)-1)</f>
        <v>10</v>
      </c>
      <c r="X10" s="20" t="str">
        <f>IF(U10="","",CONCATENATE(VLOOKUP(U10,Setup!$A$3:$B$22,2),V10))</f>
        <v>10th</v>
      </c>
      <c r="AMA10"/>
      <c r="AMB10"/>
      <c r="AMC10"/>
      <c r="AMD10"/>
      <c r="AME10"/>
      <c r="AMF10"/>
      <c r="AMG10"/>
      <c r="AMH10"/>
      <c r="AMI10"/>
      <c r="AMJ10"/>
    </row>
    <row r="11" spans="1:1024" s="20" customFormat="1" x14ac:dyDescent="0.45">
      <c r="A11" s="43" t="str">
        <f>'Club of the Year Overall Points'!A11</f>
        <v>Old Boys</v>
      </c>
      <c r="B11" s="123"/>
      <c r="C11" s="124"/>
      <c r="D11" s="124"/>
      <c r="E11" s="125"/>
      <c r="F11" s="125"/>
      <c r="G11" s="125"/>
      <c r="H11" s="125"/>
      <c r="I11" s="125"/>
      <c r="J11" s="125"/>
      <c r="K11" s="125"/>
      <c r="L11" s="125"/>
      <c r="M11" s="125"/>
      <c r="N11" s="125"/>
      <c r="O11" s="125"/>
      <c r="P11" s="96"/>
      <c r="Q11" s="97"/>
      <c r="R11" s="98"/>
      <c r="S11" s="99"/>
      <c r="T11" s="99" t="str">
        <f>IF(U11=0,"",VLOOKUP(U11,Setup!$A$3:$C$22,3))</f>
        <v/>
      </c>
      <c r="U11" s="54"/>
      <c r="V11" s="20" t="str">
        <f t="shared" si="0"/>
        <v/>
      </c>
      <c r="W11" s="20" t="str">
        <f>IF(V11="",IF(U11="","",U11),U11+COUNTIF(U$5:U11,U11)-1)</f>
        <v/>
      </c>
      <c r="X11" s="20" t="str">
        <f>IF(U11="","",CONCATENATE(VLOOKUP(U11,Setup!$A$3:$B$22,2),V11))</f>
        <v/>
      </c>
      <c r="AMA11"/>
      <c r="AMB11"/>
      <c r="AMC11"/>
      <c r="AMD11"/>
      <c r="AME11"/>
      <c r="AMF11"/>
      <c r="AMG11"/>
      <c r="AMH11"/>
      <c r="AMI11"/>
      <c r="AMJ11"/>
    </row>
    <row r="12" spans="1:1024" s="20" customFormat="1" x14ac:dyDescent="0.45">
      <c r="A12" s="55" t="str">
        <f>'Club of the Year Overall Points'!A12</f>
        <v>Papanui Toc H</v>
      </c>
      <c r="B12" s="126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>
        <v>4</v>
      </c>
      <c r="N12" s="128"/>
      <c r="O12" s="128">
        <v>1</v>
      </c>
      <c r="P12" s="96"/>
      <c r="Q12" s="97"/>
      <c r="R12" s="98">
        <v>5</v>
      </c>
      <c r="S12" s="99"/>
      <c r="T12" s="99">
        <f>IF(U12=0,"",VLOOKUP(U12,Setup!$A$3:$C$22,3))</f>
        <v>6</v>
      </c>
      <c r="U12" s="54">
        <v>8</v>
      </c>
      <c r="V12" s="20" t="str">
        <f t="shared" si="0"/>
        <v/>
      </c>
      <c r="W12" s="20">
        <f>IF(V12="",IF(U12="","",U12),U12+COUNTIF(U$5:U12,U12)-1)</f>
        <v>8</v>
      </c>
      <c r="X12" s="20" t="str">
        <f>IF(U12="","",CONCATENATE(VLOOKUP(U12,Setup!$A$3:$B$22,2),V12))</f>
        <v>8th</v>
      </c>
      <c r="AMA12"/>
      <c r="AMB12"/>
      <c r="AMC12"/>
      <c r="AMD12"/>
      <c r="AME12"/>
      <c r="AMF12"/>
      <c r="AMG12"/>
      <c r="AMH12"/>
      <c r="AMI12"/>
      <c r="AMJ12"/>
    </row>
    <row r="13" spans="1:1024" s="20" customFormat="1" x14ac:dyDescent="0.45">
      <c r="A13" s="43" t="str">
        <f>'Club of the Year Overall Points'!A13</f>
        <v>Phoenix</v>
      </c>
      <c r="B13" s="123"/>
      <c r="C13" s="124"/>
      <c r="D13" s="124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96"/>
      <c r="Q13" s="97"/>
      <c r="R13" s="98"/>
      <c r="S13" s="99"/>
      <c r="T13" s="99" t="str">
        <f>IF(U13=0,"",VLOOKUP(U13,Setup!$A$3:$C$22,3))</f>
        <v/>
      </c>
      <c r="U13" s="54"/>
      <c r="V13" s="20" t="str">
        <f t="shared" si="0"/>
        <v/>
      </c>
      <c r="W13" s="20" t="str">
        <f>IF(V13="",IF(U13="","",U13),U13+COUNTIF(U$5:U13,U13)-1)</f>
        <v/>
      </c>
      <c r="X13" s="20" t="str">
        <f>IF(U13="","",CONCATENATE(VLOOKUP(U13,Setup!$A$3:$B$22,2),V13))</f>
        <v/>
      </c>
      <c r="AMA13"/>
      <c r="AMB13"/>
      <c r="AMC13"/>
      <c r="AMD13"/>
      <c r="AME13"/>
      <c r="AMF13"/>
      <c r="AMG13"/>
      <c r="AMH13"/>
      <c r="AMI13"/>
      <c r="AMJ13"/>
    </row>
    <row r="14" spans="1:1024" x14ac:dyDescent="0.45">
      <c r="A14" s="55" t="str">
        <f>'Club of the Year Overall Points'!A14</f>
        <v>Port Hills</v>
      </c>
      <c r="B14" s="126"/>
      <c r="C14" s="127"/>
      <c r="D14" s="127"/>
      <c r="E14" s="128"/>
      <c r="F14" s="128"/>
      <c r="G14" s="128"/>
      <c r="H14" s="128"/>
      <c r="I14" s="128"/>
      <c r="J14" s="128"/>
      <c r="K14" s="128"/>
      <c r="L14" s="128">
        <v>3</v>
      </c>
      <c r="M14" s="128"/>
      <c r="N14" s="128" t="s">
        <v>152</v>
      </c>
      <c r="O14" s="128"/>
      <c r="P14" s="96">
        <v>15</v>
      </c>
      <c r="Q14" s="97"/>
      <c r="R14" s="98"/>
      <c r="S14" s="99"/>
      <c r="T14" s="99">
        <f>IF(U14=0,"",VLOOKUP(U14,Setup!$A$3:$C$22,3))</f>
        <v>18</v>
      </c>
      <c r="U14" s="54">
        <v>2</v>
      </c>
      <c r="V14" s="20" t="str">
        <f t="shared" si="0"/>
        <v/>
      </c>
      <c r="W14" s="20">
        <f>IF(V14="",IF(U14="","",U14),U14+COUNTIF(U$5:U14,U14)-1)</f>
        <v>2</v>
      </c>
      <c r="X14" s="20" t="str">
        <f>IF(U14="","",CONCATENATE(VLOOKUP(U14,Setup!$A$3:$B$22,2),V14))</f>
        <v>2nd</v>
      </c>
      <c r="Y14" s="20"/>
    </row>
    <row r="15" spans="1:1024" x14ac:dyDescent="0.45">
      <c r="A15" s="43" t="str">
        <f>'Club of the Year Overall Points'!A15</f>
        <v>Run Timaru</v>
      </c>
      <c r="B15" s="129"/>
      <c r="C15" s="130"/>
      <c r="D15" s="130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96"/>
      <c r="Q15" s="97"/>
      <c r="R15" s="98"/>
      <c r="S15" s="99"/>
      <c r="T15" s="99" t="str">
        <f>IF(U15=0,"",VLOOKUP(U15,Setup!$A$3:$C$22,3))</f>
        <v/>
      </c>
      <c r="U15" s="54"/>
      <c r="V15" s="20" t="str">
        <f t="shared" si="0"/>
        <v/>
      </c>
      <c r="W15" s="20" t="str">
        <f>IF(V15="",IF(U15="","",U15),U15+COUNTIF(U$5:U15,U15)-1)</f>
        <v/>
      </c>
      <c r="X15" s="20" t="str">
        <f>IF(U15="","",CONCATENATE(VLOOKUP(U15,Setup!$A$3:$B$22,2),V15))</f>
        <v/>
      </c>
      <c r="Y15" s="20"/>
    </row>
    <row r="16" spans="1:1024" x14ac:dyDescent="0.45">
      <c r="A16" s="55" t="str">
        <f>'Club of the Year Overall Points'!A16</f>
        <v>Selwyn</v>
      </c>
      <c r="B16" s="126"/>
      <c r="C16" s="128"/>
      <c r="D16" s="128"/>
      <c r="E16" s="128"/>
      <c r="F16" s="128"/>
      <c r="G16" s="128"/>
      <c r="H16" s="128"/>
      <c r="I16" s="128">
        <v>1</v>
      </c>
      <c r="J16" s="128"/>
      <c r="K16" s="128"/>
      <c r="L16" s="128">
        <v>2</v>
      </c>
      <c r="M16" s="128">
        <v>1</v>
      </c>
      <c r="N16" s="128"/>
      <c r="O16" s="128"/>
      <c r="P16" s="96"/>
      <c r="Q16" s="97">
        <v>4</v>
      </c>
      <c r="R16" s="98"/>
      <c r="S16" s="99"/>
      <c r="T16" s="99">
        <f>IF(U16=0,"",VLOOKUP(U16,Setup!$A$3:$C$22,3))</f>
        <v>16</v>
      </c>
      <c r="U16" s="54">
        <v>3</v>
      </c>
      <c r="V16" s="20" t="str">
        <f t="shared" si="0"/>
        <v/>
      </c>
      <c r="W16" s="20">
        <f>IF(V16="",IF(U16="","",U16),U16+COUNTIF(U$5:U16,U16)-1)</f>
        <v>3</v>
      </c>
      <c r="X16" s="20" t="str">
        <f>IF(U16="","",CONCATENATE(VLOOKUP(U16,Setup!$A$3:$B$22,2),V16))</f>
        <v>3rd</v>
      </c>
      <c r="Y16" s="20"/>
    </row>
    <row r="17" spans="1:25" x14ac:dyDescent="0.45">
      <c r="A17" s="26" t="str">
        <f>'Club of the Year Overall Points'!A17</f>
        <v>Sumner</v>
      </c>
      <c r="B17" s="129"/>
      <c r="C17" s="130"/>
      <c r="D17" s="130"/>
      <c r="E17" s="131">
        <v>2</v>
      </c>
      <c r="F17" s="131"/>
      <c r="G17" s="131"/>
      <c r="H17" s="131"/>
      <c r="I17" s="131"/>
      <c r="J17" s="131"/>
      <c r="K17" s="131">
        <v>1</v>
      </c>
      <c r="L17" s="131"/>
      <c r="M17" s="131">
        <v>3</v>
      </c>
      <c r="N17" s="131"/>
      <c r="O17" s="131"/>
      <c r="P17" s="112"/>
      <c r="Q17" s="113" t="s">
        <v>153</v>
      </c>
      <c r="R17" s="114"/>
      <c r="S17" s="115"/>
      <c r="T17" s="99">
        <v>13</v>
      </c>
      <c r="U17" s="54">
        <v>4</v>
      </c>
      <c r="V17" s="20" t="str">
        <f t="shared" si="0"/>
        <v>=</v>
      </c>
      <c r="W17" s="20">
        <f>IF(V17="",IF(U17="","",U17),U17+COUNTIF(U$5:U17,U17)-1)</f>
        <v>4</v>
      </c>
      <c r="X17" s="20" t="str">
        <f>IF(U17="","",CONCATENATE(VLOOKUP(U17,Setup!$A$3:$B$22,2),V17))</f>
        <v>4th=</v>
      </c>
      <c r="Y17" s="20"/>
    </row>
    <row r="18" spans="1:25" x14ac:dyDescent="0.45">
      <c r="A18" s="55" t="str">
        <f>'Club of the Year Overall Points'!A18</f>
        <v>University of Canterbury</v>
      </c>
      <c r="B18" s="126" t="s">
        <v>154</v>
      </c>
      <c r="C18" s="128">
        <v>1</v>
      </c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96"/>
      <c r="Q18" s="113" t="s">
        <v>153</v>
      </c>
      <c r="R18" s="114"/>
      <c r="S18" s="115"/>
      <c r="T18" s="99">
        <v>13</v>
      </c>
      <c r="U18" s="54">
        <v>4</v>
      </c>
      <c r="V18" s="20" t="str">
        <f t="shared" si="0"/>
        <v>=</v>
      </c>
      <c r="W18" s="20">
        <f>IF(V18="",IF(U18="","",U18),U18+COUNTIF(U$5:U18,U18)-1)</f>
        <v>5</v>
      </c>
      <c r="X18" s="20" t="str">
        <f>IF(U18="","",CONCATENATE(VLOOKUP(U18,Setup!$A$3:$B$22,2),V18))</f>
        <v>4th=</v>
      </c>
      <c r="Y18" s="20"/>
    </row>
    <row r="19" spans="1:25" x14ac:dyDescent="0.45">
      <c r="A19" s="26" t="str">
        <f>'Club of the Year Overall Points'!A19</f>
        <v>Whippets</v>
      </c>
      <c r="B19" s="129">
        <v>1</v>
      </c>
      <c r="C19" s="130">
        <v>2</v>
      </c>
      <c r="D19" s="130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12"/>
      <c r="Q19" s="113"/>
      <c r="R19" s="114">
        <v>3</v>
      </c>
      <c r="S19" s="115"/>
      <c r="T19" s="99">
        <f>IF(U19=0,"",VLOOKUP(U19,Setup!$A$3:$C$22,3))</f>
        <v>10</v>
      </c>
      <c r="U19" s="54">
        <v>6</v>
      </c>
      <c r="V19" s="20" t="str">
        <f t="shared" si="0"/>
        <v/>
      </c>
      <c r="W19" s="20">
        <f>IF(V19="",IF(U19="","",U19),U19+COUNTIF(U$5:U19,U19)-1)</f>
        <v>6</v>
      </c>
      <c r="X19" s="20" t="str">
        <f>IF(U19="","",CONCATENATE(VLOOKUP(U19,Setup!$A$3:$B$22,2),V19))</f>
        <v>6th</v>
      </c>
      <c r="Y19" s="20"/>
    </row>
    <row r="20" spans="1:25" x14ac:dyDescent="0.45">
      <c r="A20" s="55" t="str">
        <f>'Club of the Year Overall Points'!A20</f>
        <v xml:space="preserve"> </v>
      </c>
      <c r="B20" s="126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96"/>
      <c r="Q20" s="113"/>
      <c r="R20" s="114"/>
      <c r="S20" s="115"/>
      <c r="T20" s="99" t="str">
        <f>IF(U20=0,"",VLOOKUP(U20,Setup!$A$3:$C$22,3))</f>
        <v/>
      </c>
      <c r="U20" s="54"/>
      <c r="V20" s="20" t="str">
        <f t="shared" si="0"/>
        <v/>
      </c>
      <c r="W20" s="20" t="str">
        <f>IF(V20="",IF(U20="","",U20),U20+COUNTIF(U$5:U20,U20)-1)</f>
        <v/>
      </c>
      <c r="X20" s="20" t="str">
        <f>IF(U20="","",CONCATENATE(VLOOKUP(U20,Setup!$A$3:$B$22,2),V20))</f>
        <v/>
      </c>
      <c r="Y20" s="20"/>
    </row>
    <row r="21" spans="1:25" x14ac:dyDescent="0.45">
      <c r="A21" s="26" t="str">
        <f>'Club of the Year Overall Points'!A21</f>
        <v xml:space="preserve"> </v>
      </c>
      <c r="B21" s="129"/>
      <c r="C21" s="130"/>
      <c r="D21" s="130"/>
      <c r="E21" s="131"/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112"/>
      <c r="Q21" s="113"/>
      <c r="R21" s="114"/>
      <c r="S21" s="115"/>
      <c r="T21" s="99" t="str">
        <f>IF(U21=0,"",VLOOKUP(U21,Setup!$A$3:$C$22,3))</f>
        <v/>
      </c>
      <c r="U21" s="54"/>
      <c r="V21" s="20" t="str">
        <f t="shared" si="0"/>
        <v/>
      </c>
      <c r="W21" s="20" t="str">
        <f>IF(V21="",IF(U21="","",U21),U21+COUNTIF(U$5:U21,U21)-1)</f>
        <v/>
      </c>
      <c r="X21" s="20" t="str">
        <f>IF(U21="","",CONCATENATE(VLOOKUP(U21,Setup!$A$3:$B$22,2),V21))</f>
        <v/>
      </c>
      <c r="Y21" s="20"/>
    </row>
    <row r="22" spans="1:25" x14ac:dyDescent="0.45">
      <c r="A22" s="55" t="str">
        <f>'Club of the Year Overall Points'!A22</f>
        <v xml:space="preserve"> </v>
      </c>
      <c r="B22" s="126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96"/>
      <c r="Q22" s="113"/>
      <c r="R22" s="114"/>
      <c r="S22" s="115"/>
      <c r="T22" s="99" t="str">
        <f>IF(U22=0,"",VLOOKUP(U22,Setup!$A$3:$C$22,3))</f>
        <v/>
      </c>
      <c r="U22" s="54"/>
      <c r="V22" s="20" t="str">
        <f t="shared" si="0"/>
        <v/>
      </c>
      <c r="W22" s="20" t="str">
        <f>IF(V22="",IF(U22="","",U22),U22+COUNTIF(U$5:U22,U22)-1)</f>
        <v/>
      </c>
      <c r="X22" s="20" t="str">
        <f>IF(U22="","",CONCATENATE(VLOOKUP(U22,Setup!$A$3:$B$22,2),V22))</f>
        <v/>
      </c>
      <c r="Y22" s="20"/>
    </row>
    <row r="23" spans="1:25" x14ac:dyDescent="0.45">
      <c r="A23" s="26" t="str">
        <f>'Club of the Year Overall Points'!A23</f>
        <v xml:space="preserve"> </v>
      </c>
      <c r="B23" s="129"/>
      <c r="C23" s="130"/>
      <c r="D23" s="130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12"/>
      <c r="Q23" s="113"/>
      <c r="R23" s="114"/>
      <c r="S23" s="115"/>
      <c r="T23" s="99" t="str">
        <f>IF(U23=0,"",VLOOKUP(U23,Setup!$A$3:$C$22,3))</f>
        <v/>
      </c>
      <c r="U23" s="54"/>
      <c r="V23" s="20" t="str">
        <f t="shared" si="0"/>
        <v/>
      </c>
      <c r="W23" s="20" t="str">
        <f>IF(V23="",IF(U23="","",U23),U23+COUNTIF(U$5:U23,U23)-1)</f>
        <v/>
      </c>
      <c r="X23" s="20" t="str">
        <f>IF(U23="","",CONCATENATE(VLOOKUP(U23,Setup!$A$3:$B$22,2),V23))</f>
        <v/>
      </c>
      <c r="Y23" s="20"/>
    </row>
    <row r="24" spans="1:25" x14ac:dyDescent="0.45">
      <c r="A24" s="76"/>
      <c r="B24" s="132"/>
      <c r="C24" s="133"/>
      <c r="D24" s="133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19"/>
      <c r="Q24" s="120"/>
      <c r="R24" s="121"/>
      <c r="S24" s="122"/>
      <c r="T24" s="122" t="str">
        <f>IF(U24=0,"",VLOOKUP(U24,Setup!$A$3:$C$22,3))</f>
        <v/>
      </c>
      <c r="U24" s="86"/>
      <c r="V24" s="20" t="str">
        <f t="shared" si="0"/>
        <v/>
      </c>
      <c r="W24" s="20" t="str">
        <f>IF(V24="",IF(U24="","",U24),U24+COUNTIF(U$5:U24,U24)-1)</f>
        <v/>
      </c>
      <c r="X24" s="20" t="str">
        <f>IF(U24="","",CONCATENATE(VLOOKUP(U24,Setup!$A$3:$B$22,2),V24))</f>
        <v/>
      </c>
      <c r="Y24" s="20"/>
    </row>
    <row r="28" spans="1:25" x14ac:dyDescent="0.45">
      <c r="W28" s="297" t="str">
        <f>+$A$1</f>
        <v>Rawhiti / Jane Paterson</v>
      </c>
      <c r="X28" s="297"/>
      <c r="Y28" s="87" t="s">
        <v>119</v>
      </c>
    </row>
    <row r="29" spans="1:25" x14ac:dyDescent="0.45">
      <c r="V29">
        <f>MATCH(1,$W$5:$W$24,0)</f>
        <v>2</v>
      </c>
      <c r="W29" s="30" t="str">
        <f>INDEX($X$5:$X$24,$V29,1)</f>
        <v>1st</v>
      </c>
      <c r="X29" s="30" t="str">
        <f>INDEX($A$5:$A$24,$V29,1)</f>
        <v>Christchurch Avon</v>
      </c>
      <c r="Y29" s="88">
        <f>INDEX($P$5:$P$24,$V29,1)</f>
        <v>4</v>
      </c>
    </row>
    <row r="30" spans="1:25" x14ac:dyDescent="0.45">
      <c r="V30">
        <f>MATCH(2,$W$5:$W$24,0)</f>
        <v>10</v>
      </c>
      <c r="W30" s="30" t="str">
        <f>INDEX($X$5:$X$24,$V30,1)</f>
        <v>2nd</v>
      </c>
      <c r="X30" s="30" t="str">
        <f>INDEX($A$5:$A$24,$V30,1)</f>
        <v>Port Hills</v>
      </c>
      <c r="Y30" s="88">
        <f>INDEX($P$5:$P$24,$V30,1)</f>
        <v>15</v>
      </c>
    </row>
    <row r="31" spans="1:25" x14ac:dyDescent="0.45">
      <c r="V31">
        <f>MATCH(3,$W$5:$W$24,0)</f>
        <v>12</v>
      </c>
      <c r="W31" s="30" t="str">
        <f>INDEX($X$5:$X$24,$V31,1)</f>
        <v>3rd</v>
      </c>
      <c r="X31" s="30" t="str">
        <f>INDEX($A$5:$A$24,$V31,1)</f>
        <v>Selwyn</v>
      </c>
      <c r="Y31" s="135" t="s">
        <v>155</v>
      </c>
    </row>
    <row r="32" spans="1:25" x14ac:dyDescent="0.45">
      <c r="Y32" s="89"/>
    </row>
  </sheetData>
  <mergeCells count="3">
    <mergeCell ref="A1:Q1"/>
    <mergeCell ref="B3:O3"/>
    <mergeCell ref="W28:X28"/>
  </mergeCells>
  <pageMargins left="0.51180555555555496" right="0.51180555555555496" top="0.74791666666666701" bottom="0.74791666666666701" header="0.51180555555555496" footer="0.51180555555555496"/>
  <pageSetup paperSize="9" firstPageNumber="0" orientation="landscape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  <pageSetUpPr fitToPage="1"/>
  </sheetPr>
  <dimension ref="A1:R31"/>
  <sheetViews>
    <sheetView zoomScaleNormal="100" workbookViewId="0">
      <selection activeCell="M28" activeCellId="1" sqref="E6:E19 M28"/>
    </sheetView>
  </sheetViews>
  <sheetFormatPr defaultColWidth="8.53125" defaultRowHeight="14.25" x14ac:dyDescent="0.45"/>
  <cols>
    <col min="1" max="1" width="28.46484375" customWidth="1"/>
    <col min="2" max="2" width="15.1328125" customWidth="1"/>
    <col min="3" max="3" width="12.1328125" customWidth="1"/>
    <col min="4" max="4" width="13.46484375" customWidth="1"/>
    <col min="5" max="5" width="12" customWidth="1"/>
    <col min="6" max="6" width="11.6640625" customWidth="1"/>
    <col min="7" max="7" width="11.86328125" customWidth="1"/>
    <col min="8" max="8" width="12.33203125" customWidth="1"/>
    <col min="9" max="9" width="11.86328125" customWidth="1"/>
    <col min="17" max="17" width="24.53125" customWidth="1"/>
    <col min="18" max="18" width="8.33203125" customWidth="1"/>
    <col min="19" max="19" width="5.6640625" customWidth="1"/>
  </cols>
  <sheetData>
    <row r="1" spans="1:17" s="4" customFormat="1" ht="46.5" x14ac:dyDescent="1.4">
      <c r="A1" s="299" t="s">
        <v>156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</row>
    <row r="3" spans="1:17" s="5" customFormat="1" ht="21" customHeight="1" x14ac:dyDescent="0.55000000000000004">
      <c r="A3" s="5" t="s">
        <v>4</v>
      </c>
      <c r="B3" s="296" t="s">
        <v>71</v>
      </c>
      <c r="C3" s="296"/>
      <c r="D3" s="296"/>
      <c r="E3" s="296"/>
      <c r="F3" s="296"/>
      <c r="G3" s="296"/>
      <c r="H3" s="296"/>
      <c r="I3" s="6"/>
      <c r="J3" s="6"/>
      <c r="K3" s="6"/>
      <c r="L3" s="6"/>
      <c r="M3" s="6"/>
      <c r="N3" s="6"/>
      <c r="O3" s="6"/>
      <c r="P3" s="6"/>
      <c r="Q3" s="6"/>
    </row>
    <row r="4" spans="1:17" s="92" customFormat="1" ht="62.25" customHeight="1" x14ac:dyDescent="0.45">
      <c r="A4" s="91"/>
      <c r="B4" s="136" t="s">
        <v>72</v>
      </c>
      <c r="C4" s="39" t="s">
        <v>73</v>
      </c>
      <c r="D4" s="39" t="s">
        <v>120</v>
      </c>
      <c r="E4" s="39" t="s">
        <v>121</v>
      </c>
      <c r="F4" s="39" t="s">
        <v>157</v>
      </c>
      <c r="G4" s="39" t="s">
        <v>158</v>
      </c>
      <c r="H4" s="39" t="s">
        <v>159</v>
      </c>
      <c r="I4" s="42" t="s">
        <v>89</v>
      </c>
      <c r="J4" s="42" t="s">
        <v>90</v>
      </c>
      <c r="K4" s="42" t="s">
        <v>91</v>
      </c>
      <c r="L4" s="42" t="s">
        <v>92</v>
      </c>
      <c r="M4" s="42" t="s">
        <v>93</v>
      </c>
      <c r="N4" s="42" t="s">
        <v>94</v>
      </c>
    </row>
    <row r="5" spans="1:17" s="20" customFormat="1" ht="13.5" x14ac:dyDescent="0.35">
      <c r="A5" s="43" t="str">
        <f>'Club of the Year Overall Points'!A5</f>
        <v>Ashburton</v>
      </c>
      <c r="B5" s="123"/>
      <c r="C5" s="125"/>
      <c r="D5" s="125"/>
      <c r="E5" s="125"/>
      <c r="F5" s="125"/>
      <c r="G5" s="125"/>
      <c r="H5" s="137"/>
      <c r="I5" s="96"/>
      <c r="J5" s="97"/>
      <c r="K5" s="98"/>
      <c r="L5" s="99"/>
      <c r="M5" s="99" t="str">
        <f>IF(N5=0,"",VLOOKUP(N5,Setup!$A$3:$C$22,3))</f>
        <v/>
      </c>
      <c r="N5" s="54"/>
      <c r="O5" s="20" t="str">
        <f t="shared" ref="O5:O24" si="0">IF(N5="","",IF(COUNTIF(N$5:N$24,N5)&gt;1,"=",""))</f>
        <v/>
      </c>
      <c r="P5" s="20" t="str">
        <f>IF(O5="",IF(N5="","",N5),N5+COUNTIF(N$5:N5,N5)-1)</f>
        <v/>
      </c>
      <c r="Q5" s="20" t="str">
        <f>IF(N5="","",CONCATENATE(VLOOKUP(N5,Setup!$A$3:$B$22,2),O5))</f>
        <v/>
      </c>
    </row>
    <row r="6" spans="1:17" s="20" customFormat="1" ht="13.5" x14ac:dyDescent="0.35">
      <c r="A6" s="55" t="str">
        <f>'Club of the Year Overall Points'!A6</f>
        <v>Christchurch Avon</v>
      </c>
      <c r="B6" s="138">
        <v>1</v>
      </c>
      <c r="C6" s="128">
        <v>2</v>
      </c>
      <c r="D6" s="128" t="s">
        <v>160</v>
      </c>
      <c r="E6" s="128">
        <v>2</v>
      </c>
      <c r="F6" s="128" t="s">
        <v>161</v>
      </c>
      <c r="G6" s="128" t="s">
        <v>162</v>
      </c>
      <c r="H6" s="139"/>
      <c r="I6" s="96">
        <v>5</v>
      </c>
      <c r="J6" s="97"/>
      <c r="K6" s="98"/>
      <c r="L6" s="99"/>
      <c r="M6" s="99">
        <f>IF(N6=0,"",VLOOKUP(N6,Setup!$A$3:$C$22,3))</f>
        <v>20</v>
      </c>
      <c r="N6" s="54">
        <v>1</v>
      </c>
      <c r="O6" s="20" t="str">
        <f t="shared" si="0"/>
        <v/>
      </c>
      <c r="P6" s="20">
        <f>IF(O6="",IF(N6="","",N6),N6+COUNTIF(N$5:N6,N6)-1)</f>
        <v>1</v>
      </c>
      <c r="Q6" s="20" t="str">
        <f>IF(N6="","",CONCATENATE(VLOOKUP(N6,Setup!$A$3:$B$22,2),O6))</f>
        <v>1st</v>
      </c>
    </row>
    <row r="7" spans="1:17" s="20" customFormat="1" ht="13.5" x14ac:dyDescent="0.35">
      <c r="A7" s="43" t="str">
        <f>'Club of the Year Overall Points'!A7</f>
        <v>DGRS</v>
      </c>
      <c r="B7" s="21" t="s">
        <v>163</v>
      </c>
      <c r="C7" s="125">
        <v>1</v>
      </c>
      <c r="D7" s="125">
        <v>6</v>
      </c>
      <c r="E7" s="125"/>
      <c r="F7" s="125"/>
      <c r="G7" s="125"/>
      <c r="H7" s="137"/>
      <c r="I7" s="96">
        <v>16</v>
      </c>
      <c r="J7" s="97"/>
      <c r="K7" s="98"/>
      <c r="L7" s="99"/>
      <c r="M7" s="99">
        <f>IF(N7=0,"",VLOOKUP(N7,Setup!$A$3:$C$22,3))</f>
        <v>14</v>
      </c>
      <c r="N7" s="54">
        <v>4</v>
      </c>
      <c r="O7" s="20" t="str">
        <f t="shared" si="0"/>
        <v/>
      </c>
      <c r="P7" s="20">
        <f>IF(O7="",IF(N7="","",N7),N7+COUNTIF(N$5:N7,N7)-1)</f>
        <v>4</v>
      </c>
      <c r="Q7" s="20" t="str">
        <f>IF(N7="","",CONCATENATE(VLOOKUP(N7,Setup!$A$3:$B$22,2),O7))</f>
        <v>4th</v>
      </c>
    </row>
    <row r="8" spans="1:17" s="20" customFormat="1" ht="13.5" x14ac:dyDescent="0.35">
      <c r="A8" s="55" t="str">
        <f>'Club of the Year Overall Points'!A8</f>
        <v>Methodist</v>
      </c>
      <c r="B8" s="138">
        <v>9</v>
      </c>
      <c r="C8" s="128"/>
      <c r="D8" s="128" t="s">
        <v>164</v>
      </c>
      <c r="E8" s="128"/>
      <c r="F8" s="128"/>
      <c r="G8" s="128"/>
      <c r="H8" s="139"/>
      <c r="I8" s="96">
        <v>48</v>
      </c>
      <c r="J8" s="97"/>
      <c r="K8" s="98"/>
      <c r="L8" s="99"/>
      <c r="M8" s="99">
        <f>IF(N8=0,"",VLOOKUP(N8,Setup!$A$3:$C$22,3))</f>
        <v>4</v>
      </c>
      <c r="N8" s="54">
        <v>9</v>
      </c>
      <c r="O8" s="20" t="str">
        <f t="shared" si="0"/>
        <v/>
      </c>
      <c r="P8" s="20">
        <f>IF(O8="",IF(N8="","",N8),N8+COUNTIF(N$5:N8,N8)-1)</f>
        <v>9</v>
      </c>
      <c r="Q8" s="20" t="str">
        <f>IF(N8="","",CONCATENATE(VLOOKUP(N8,Setup!$A$3:$B$22,2),O8))</f>
        <v>9th</v>
      </c>
    </row>
    <row r="9" spans="1:17" s="20" customFormat="1" ht="13.5" x14ac:dyDescent="0.35">
      <c r="A9" s="43" t="str">
        <f>'Club of the Year Overall Points'!A9</f>
        <v>New Brighton/Olympic</v>
      </c>
      <c r="B9" s="21"/>
      <c r="C9" s="125"/>
      <c r="D9" s="125" t="s">
        <v>163</v>
      </c>
      <c r="E9" s="125"/>
      <c r="F9" s="125">
        <v>4</v>
      </c>
      <c r="G9" s="125" t="s">
        <v>130</v>
      </c>
      <c r="H9" s="137"/>
      <c r="I9" s="96" t="s">
        <v>118</v>
      </c>
      <c r="J9" s="97"/>
      <c r="K9" s="98"/>
      <c r="L9" s="99"/>
      <c r="M9" s="99">
        <f>IF(N9=0,"",VLOOKUP(N9,Setup!$A$3:$C$22,3))</f>
        <v>16</v>
      </c>
      <c r="N9" s="54">
        <v>3</v>
      </c>
      <c r="O9" s="20" t="str">
        <f t="shared" si="0"/>
        <v/>
      </c>
      <c r="P9" s="20">
        <f>IF(O9="",IF(N9="","",N9),N9+COUNTIF(N$5:N9,N9)-1)</f>
        <v>3</v>
      </c>
      <c r="Q9" s="20" t="str">
        <f>IF(N9="","",CONCATENATE(VLOOKUP(N9,Setup!$A$3:$B$22,2),O9))</f>
        <v>3rd</v>
      </c>
    </row>
    <row r="10" spans="1:17" s="20" customFormat="1" ht="13.5" x14ac:dyDescent="0.35">
      <c r="A10" s="55" t="str">
        <f>'Club of the Year Overall Points'!A10</f>
        <v>North Canterbury</v>
      </c>
      <c r="B10" s="138">
        <v>5</v>
      </c>
      <c r="C10" s="128">
        <v>5</v>
      </c>
      <c r="D10" s="128">
        <v>4</v>
      </c>
      <c r="E10" s="128"/>
      <c r="F10" s="128" t="s">
        <v>165</v>
      </c>
      <c r="G10" s="128"/>
      <c r="H10" s="139"/>
      <c r="I10" s="96">
        <v>29</v>
      </c>
      <c r="J10" s="97"/>
      <c r="K10" s="98"/>
      <c r="L10" s="99"/>
      <c r="M10" s="99">
        <f>IF(N10=0,"",VLOOKUP(N10,Setup!$A$3:$C$22,3))</f>
        <v>8</v>
      </c>
      <c r="N10" s="54">
        <v>7</v>
      </c>
      <c r="O10" s="20" t="str">
        <f t="shared" si="0"/>
        <v/>
      </c>
      <c r="P10" s="20">
        <f>IF(O10="",IF(N10="","",N10),N10+COUNTIF(N$5:N10,N10)-1)</f>
        <v>7</v>
      </c>
      <c r="Q10" s="20" t="str">
        <f>IF(N10="","",CONCATENATE(VLOOKUP(N10,Setup!$A$3:$B$22,2),O10))</f>
        <v>7th</v>
      </c>
    </row>
    <row r="11" spans="1:17" s="20" customFormat="1" ht="13.5" x14ac:dyDescent="0.35">
      <c r="A11" s="43" t="str">
        <f>'Club of the Year Overall Points'!A11</f>
        <v>Old Boys</v>
      </c>
      <c r="B11" s="21"/>
      <c r="C11" s="125"/>
      <c r="D11" s="125"/>
      <c r="E11" s="125"/>
      <c r="F11" s="125"/>
      <c r="G11" s="125"/>
      <c r="H11" s="137"/>
      <c r="I11" s="96"/>
      <c r="J11" s="97"/>
      <c r="K11" s="98"/>
      <c r="L11" s="99"/>
      <c r="M11" s="99" t="str">
        <f>IF(N11=0,"",VLOOKUP(N11,Setup!$A$3:$C$22,3))</f>
        <v/>
      </c>
      <c r="N11" s="54"/>
      <c r="O11" s="20" t="str">
        <f t="shared" si="0"/>
        <v/>
      </c>
      <c r="P11" s="20" t="str">
        <f>IF(O11="",IF(N11="","",N11),N11+COUNTIF(N$5:N11,N11)-1)</f>
        <v/>
      </c>
      <c r="Q11" s="20" t="str">
        <f>IF(N11="","",CONCATENATE(VLOOKUP(N11,Setup!$A$3:$B$22,2),O11))</f>
        <v/>
      </c>
    </row>
    <row r="12" spans="1:17" s="20" customFormat="1" ht="13.5" x14ac:dyDescent="0.35">
      <c r="A12" s="55" t="str">
        <f>'Club of the Year Overall Points'!A12</f>
        <v>Papanui Toc H</v>
      </c>
      <c r="B12" s="138"/>
      <c r="C12" s="128">
        <v>3</v>
      </c>
      <c r="D12" s="128">
        <v>8</v>
      </c>
      <c r="E12" s="128"/>
      <c r="F12" s="128" t="s">
        <v>166</v>
      </c>
      <c r="G12" s="128" t="s">
        <v>167</v>
      </c>
      <c r="H12" s="139"/>
      <c r="I12" s="96">
        <v>33</v>
      </c>
      <c r="J12" s="97"/>
      <c r="K12" s="98"/>
      <c r="L12" s="99"/>
      <c r="M12" s="99">
        <f>IF(N12=0,"",VLOOKUP(N12,Setup!$A$3:$C$22,3))</f>
        <v>6</v>
      </c>
      <c r="N12" s="54">
        <v>8</v>
      </c>
      <c r="O12" s="20" t="str">
        <f t="shared" si="0"/>
        <v/>
      </c>
      <c r="P12" s="20">
        <f>IF(O12="",IF(N12="","",N12),N12+COUNTIF(N$5:N12,N12)-1)</f>
        <v>8</v>
      </c>
      <c r="Q12" s="20" t="str">
        <f>IF(N12="","",CONCATENATE(VLOOKUP(N12,Setup!$A$3:$B$22,2),O12))</f>
        <v>8th</v>
      </c>
    </row>
    <row r="13" spans="1:17" s="20" customFormat="1" ht="13.5" x14ac:dyDescent="0.35">
      <c r="A13" s="43" t="str">
        <f>'Club of the Year Overall Points'!A13</f>
        <v>Phoenix</v>
      </c>
      <c r="B13" s="21"/>
      <c r="C13" s="125"/>
      <c r="D13" s="125"/>
      <c r="E13" s="125"/>
      <c r="F13" s="125"/>
      <c r="G13" s="125"/>
      <c r="H13" s="137"/>
      <c r="I13" s="96"/>
      <c r="J13" s="97"/>
      <c r="K13" s="98"/>
      <c r="L13" s="99"/>
      <c r="M13" s="99" t="str">
        <f>IF(N13=0,"",VLOOKUP(N13,Setup!$A$3:$C$22,3))</f>
        <v/>
      </c>
      <c r="N13" s="54"/>
      <c r="O13" s="20" t="str">
        <f t="shared" si="0"/>
        <v/>
      </c>
      <c r="P13" s="20" t="str">
        <f>IF(O13="",IF(N13="","",N13),N13+COUNTIF(N$5:N13,N13)-1)</f>
        <v/>
      </c>
      <c r="Q13" s="20" t="str">
        <f>IF(N13="","",CONCATENATE(VLOOKUP(N13,Setup!$A$3:$B$22,2),O13))</f>
        <v/>
      </c>
    </row>
    <row r="14" spans="1:17" s="20" customFormat="1" ht="13.5" x14ac:dyDescent="0.35">
      <c r="A14" s="55" t="str">
        <f>'Club of the Year Overall Points'!A14</f>
        <v>Port Hills</v>
      </c>
      <c r="B14" s="138">
        <v>6</v>
      </c>
      <c r="C14" s="128"/>
      <c r="D14" s="128"/>
      <c r="E14" s="128">
        <v>3</v>
      </c>
      <c r="F14" s="128" t="s">
        <v>168</v>
      </c>
      <c r="G14" s="128">
        <v>4</v>
      </c>
      <c r="H14" s="139"/>
      <c r="I14" s="96" t="s">
        <v>105</v>
      </c>
      <c r="J14" s="97"/>
      <c r="K14" s="98"/>
      <c r="L14" s="99"/>
      <c r="M14" s="99">
        <f>IF(N14=0,"",VLOOKUP(N14,Setup!$A$3:$C$22,3))</f>
        <v>18</v>
      </c>
      <c r="N14" s="54">
        <v>2</v>
      </c>
      <c r="O14" s="20" t="str">
        <f t="shared" si="0"/>
        <v/>
      </c>
      <c r="P14" s="20">
        <f>IF(O14="",IF(N14="","",N14),N14+COUNTIF(N$5:N14,N14)-1)</f>
        <v>2</v>
      </c>
      <c r="Q14" s="20" t="str">
        <f>IF(N14="","",CONCATENATE(VLOOKUP(N14,Setup!$A$3:$B$22,2),O14))</f>
        <v>2nd</v>
      </c>
    </row>
    <row r="15" spans="1:17" s="20" customFormat="1" ht="13.5" x14ac:dyDescent="0.35">
      <c r="A15" s="43" t="str">
        <f>'Club of the Year Overall Points'!A15</f>
        <v>Run Timaru</v>
      </c>
      <c r="B15" s="21"/>
      <c r="C15" s="140"/>
      <c r="D15" s="140"/>
      <c r="E15" s="140"/>
      <c r="F15" s="125"/>
      <c r="G15" s="125"/>
      <c r="H15" s="137"/>
      <c r="I15" s="96"/>
      <c r="J15" s="97"/>
      <c r="K15" s="98"/>
      <c r="L15" s="99"/>
      <c r="M15" s="99" t="str">
        <f>IF(N15=0,"",VLOOKUP(N15,Setup!$A$3:$C$22,3))</f>
        <v/>
      </c>
      <c r="N15" s="54"/>
      <c r="O15" s="20" t="str">
        <f t="shared" si="0"/>
        <v/>
      </c>
      <c r="P15" s="20" t="str">
        <f>IF(O15="",IF(N15="","",N15),N15+COUNTIF(N$5:N15,N15)-1)</f>
        <v/>
      </c>
      <c r="Q15" s="20" t="str">
        <f>IF(N15="","",CONCATENATE(VLOOKUP(N15,Setup!$A$3:$B$22,2),O15))</f>
        <v/>
      </c>
    </row>
    <row r="16" spans="1:17" x14ac:dyDescent="0.45">
      <c r="A16" s="55" t="str">
        <f>'Club of the Year Overall Points'!A16</f>
        <v>Selwyn</v>
      </c>
      <c r="B16" s="138"/>
      <c r="C16" s="128"/>
      <c r="D16" s="128"/>
      <c r="E16" s="128"/>
      <c r="F16" s="128" t="s">
        <v>169</v>
      </c>
      <c r="G16" s="128" t="s">
        <v>170</v>
      </c>
      <c r="H16" s="139"/>
      <c r="I16" s="96">
        <v>23</v>
      </c>
      <c r="J16" s="97"/>
      <c r="K16" s="98"/>
      <c r="L16" s="99"/>
      <c r="M16" s="99">
        <f>IF(N16=0,"",VLOOKUP(N16,Setup!$A$3:$C$22,3))</f>
        <v>10</v>
      </c>
      <c r="N16" s="54">
        <v>6</v>
      </c>
      <c r="O16" s="20" t="str">
        <f t="shared" si="0"/>
        <v/>
      </c>
      <c r="P16" s="20">
        <f>IF(O16="",IF(N16="","",N16),N16+COUNTIF(N$5:N16,N16)-1)</f>
        <v>6</v>
      </c>
      <c r="Q16" s="20" t="str">
        <f>IF(N16="","",CONCATENATE(VLOOKUP(N16,Setup!$A$3:$B$22,2),O16))</f>
        <v>6th</v>
      </c>
    </row>
    <row r="17" spans="1:18" x14ac:dyDescent="0.45">
      <c r="A17" s="26" t="str">
        <f>'Club of the Year Overall Points'!A17</f>
        <v>Sumner</v>
      </c>
      <c r="B17" s="26">
        <v>8</v>
      </c>
      <c r="C17" s="131"/>
      <c r="D17" s="131"/>
      <c r="E17" s="131">
        <v>1</v>
      </c>
      <c r="F17" s="125" t="s">
        <v>171</v>
      </c>
      <c r="G17" s="131">
        <v>2</v>
      </c>
      <c r="H17" s="141"/>
      <c r="I17" s="112">
        <v>20</v>
      </c>
      <c r="J17" s="113"/>
      <c r="K17" s="114"/>
      <c r="L17" s="115"/>
      <c r="M17" s="99">
        <f>IF(N17=0,"",VLOOKUP(N17,Setup!$A$3:$C$22,3))</f>
        <v>12</v>
      </c>
      <c r="N17" s="54">
        <v>5</v>
      </c>
      <c r="O17" s="20" t="str">
        <f t="shared" si="0"/>
        <v/>
      </c>
      <c r="P17" s="20">
        <f>IF(O17="",IF(N17="","",N17),N17+COUNTIF(N$5:N17,N17)-1)</f>
        <v>5</v>
      </c>
      <c r="Q17" s="20" t="str">
        <f>IF(N17="","",CONCATENATE(VLOOKUP(N17,Setup!$A$3:$B$22,2),O17))</f>
        <v>5th</v>
      </c>
    </row>
    <row r="18" spans="1:18" x14ac:dyDescent="0.45">
      <c r="A18" s="55" t="str">
        <f>'Club of the Year Overall Points'!A18</f>
        <v>University of Canterbury</v>
      </c>
      <c r="B18" s="138">
        <v>3</v>
      </c>
      <c r="C18" s="128"/>
      <c r="D18" s="128"/>
      <c r="E18" s="128"/>
      <c r="F18" s="128">
        <v>3</v>
      </c>
      <c r="G18" s="128"/>
      <c r="H18" s="139"/>
      <c r="I18" s="96"/>
      <c r="J18" s="113"/>
      <c r="K18" s="114">
        <v>6</v>
      </c>
      <c r="L18" s="115"/>
      <c r="M18" s="99">
        <f>IF(N18=0,"",VLOOKUP(N18,Setup!$A$3:$C$22,3))</f>
        <v>2</v>
      </c>
      <c r="N18" s="54">
        <v>10</v>
      </c>
      <c r="O18" s="20" t="str">
        <f t="shared" si="0"/>
        <v/>
      </c>
      <c r="P18" s="20">
        <f>IF(O18="",IF(N18="","",N18),N18+COUNTIF(N$5:N18,N18)-1)</f>
        <v>10</v>
      </c>
      <c r="Q18" s="20" t="str">
        <f>IF(N18="","",CONCATENATE(VLOOKUP(N18,Setup!$A$3:$B$22,2),O18))</f>
        <v>10th</v>
      </c>
    </row>
    <row r="19" spans="1:18" x14ac:dyDescent="0.45">
      <c r="A19" s="26" t="str">
        <f>'Club of the Year Overall Points'!A19</f>
        <v>Whippets</v>
      </c>
      <c r="B19" s="26">
        <v>4</v>
      </c>
      <c r="C19" s="131">
        <v>4</v>
      </c>
      <c r="D19" s="131"/>
      <c r="E19" s="131"/>
      <c r="F19" s="125"/>
      <c r="G19" s="131"/>
      <c r="H19" s="141"/>
      <c r="I19" s="112"/>
      <c r="J19" s="113"/>
      <c r="K19" s="114">
        <v>8</v>
      </c>
      <c r="L19" s="115"/>
      <c r="M19" s="99">
        <f>IF(N19=0,"",VLOOKUP(N19,Setup!$A$3:$C$22,3))</f>
        <v>1</v>
      </c>
      <c r="N19" s="54">
        <v>11</v>
      </c>
      <c r="O19" s="20" t="str">
        <f t="shared" si="0"/>
        <v/>
      </c>
      <c r="P19" s="20">
        <f>IF(O19="",IF(N19="","",N19),N19+COUNTIF(N$5:N19,N19)-1)</f>
        <v>11</v>
      </c>
      <c r="Q19" s="20" t="str">
        <f>IF(N19="","",CONCATENATE(VLOOKUP(N19,Setup!$A$3:$B$22,2),O19))</f>
        <v>11th</v>
      </c>
    </row>
    <row r="20" spans="1:18" x14ac:dyDescent="0.45">
      <c r="A20" s="55" t="str">
        <f>'Club of the Year Overall Points'!A20</f>
        <v xml:space="preserve"> </v>
      </c>
      <c r="B20" s="138"/>
      <c r="C20" s="128"/>
      <c r="D20" s="128"/>
      <c r="E20" s="128"/>
      <c r="F20" s="128"/>
      <c r="G20" s="128"/>
      <c r="H20" s="139"/>
      <c r="I20" s="96"/>
      <c r="J20" s="113"/>
      <c r="K20" s="114"/>
      <c r="L20" s="115"/>
      <c r="M20" s="99" t="str">
        <f>IF(N20=0,"",VLOOKUP(N20,Setup!$A$3:$C$22,3))</f>
        <v/>
      </c>
      <c r="N20" s="54"/>
      <c r="O20" s="20" t="str">
        <f t="shared" si="0"/>
        <v/>
      </c>
      <c r="P20" s="20" t="str">
        <f>IF(O20="",IF(N20="","",N20),N20+COUNTIF(N$5:N20,N20)-1)</f>
        <v/>
      </c>
      <c r="Q20" s="20" t="str">
        <f>IF(N20="","",CONCATENATE(VLOOKUP(N20,Setup!$A$3:$B$22,2),O20))</f>
        <v/>
      </c>
    </row>
    <row r="21" spans="1:18" x14ac:dyDescent="0.45">
      <c r="A21" s="26" t="str">
        <f>'Club of the Year Overall Points'!A21</f>
        <v xml:space="preserve"> </v>
      </c>
      <c r="B21" s="26"/>
      <c r="C21" s="131"/>
      <c r="D21" s="131"/>
      <c r="E21" s="131"/>
      <c r="F21" s="125"/>
      <c r="G21" s="131"/>
      <c r="H21" s="141"/>
      <c r="I21" s="112"/>
      <c r="J21" s="113"/>
      <c r="K21" s="114"/>
      <c r="L21" s="115"/>
      <c r="M21" s="99" t="str">
        <f>IF(N21=0,"",VLOOKUP(N21,Setup!$A$3:$C$22,3))</f>
        <v/>
      </c>
      <c r="N21" s="54"/>
      <c r="O21" s="20" t="str">
        <f t="shared" si="0"/>
        <v/>
      </c>
      <c r="P21" s="20" t="str">
        <f>IF(O21="",IF(N21="","",N21),N21+COUNTIF(N$5:N21,N21)-1)</f>
        <v/>
      </c>
      <c r="Q21" s="20" t="str">
        <f>IF(N21="","",CONCATENATE(VLOOKUP(N21,Setup!$A$3:$B$22,2),O21))</f>
        <v/>
      </c>
    </row>
    <row r="22" spans="1:18" x14ac:dyDescent="0.45">
      <c r="A22" s="55" t="str">
        <f>'Club of the Year Overall Points'!A22</f>
        <v xml:space="preserve"> </v>
      </c>
      <c r="B22" s="138"/>
      <c r="C22" s="128"/>
      <c r="D22" s="128"/>
      <c r="E22" s="128"/>
      <c r="F22" s="128"/>
      <c r="G22" s="128"/>
      <c r="H22" s="139"/>
      <c r="I22" s="96"/>
      <c r="J22" s="113"/>
      <c r="K22" s="114"/>
      <c r="L22" s="115"/>
      <c r="M22" s="99" t="str">
        <f>IF(N22=0,"",VLOOKUP(N22,Setup!$A$3:$C$22,3))</f>
        <v/>
      </c>
      <c r="N22" s="54"/>
      <c r="O22" s="20" t="str">
        <f t="shared" si="0"/>
        <v/>
      </c>
      <c r="P22" s="20" t="str">
        <f>IF(O22="",IF(N22="","",N22),N22+COUNTIF(N$5:N22,N22)-1)</f>
        <v/>
      </c>
      <c r="Q22" s="20" t="str">
        <f>IF(N22="","",CONCATENATE(VLOOKUP(N22,Setup!$A$3:$B$22,2),O22))</f>
        <v/>
      </c>
    </row>
    <row r="23" spans="1:18" x14ac:dyDescent="0.45">
      <c r="A23" s="26" t="str">
        <f>'Club of the Year Overall Points'!A23</f>
        <v xml:space="preserve"> </v>
      </c>
      <c r="B23" s="26"/>
      <c r="C23" s="131"/>
      <c r="D23" s="131"/>
      <c r="E23" s="131"/>
      <c r="F23" s="125"/>
      <c r="G23" s="131"/>
      <c r="H23" s="141"/>
      <c r="I23" s="112"/>
      <c r="J23" s="113"/>
      <c r="K23" s="114"/>
      <c r="L23" s="115"/>
      <c r="M23" s="99" t="str">
        <f>IF(N23=0,"",VLOOKUP(N23,Setup!$A$3:$C$22,3))</f>
        <v/>
      </c>
      <c r="N23" s="54"/>
      <c r="O23" s="20" t="str">
        <f t="shared" si="0"/>
        <v/>
      </c>
      <c r="P23" s="20" t="str">
        <f>IF(O23="",IF(N23="","",N23),N23+COUNTIF(N$5:N23,N23)-1)</f>
        <v/>
      </c>
      <c r="Q23" s="20" t="str">
        <f>IF(N23="","",CONCATENATE(VLOOKUP(N23,Setup!$A$3:$B$22,2),O23))</f>
        <v/>
      </c>
    </row>
    <row r="24" spans="1:18" x14ac:dyDescent="0.45">
      <c r="A24" s="76"/>
      <c r="B24" s="76"/>
      <c r="C24" s="134"/>
      <c r="D24" s="134"/>
      <c r="E24" s="142"/>
      <c r="F24" s="134"/>
      <c r="G24" s="134"/>
      <c r="H24" s="143"/>
      <c r="I24" s="119"/>
      <c r="J24" s="120"/>
      <c r="K24" s="121"/>
      <c r="L24" s="122"/>
      <c r="M24" s="122" t="str">
        <f>IF(N24=0,"",VLOOKUP(N24,Setup!$A$3:$C$22,3))</f>
        <v/>
      </c>
      <c r="N24" s="86"/>
      <c r="O24" s="20" t="str">
        <f t="shared" si="0"/>
        <v/>
      </c>
      <c r="P24" s="20" t="str">
        <f>IF(O24="",IF(N24="","",N24),N24+COUNTIF(N$5:N24,N24)-1)</f>
        <v/>
      </c>
      <c r="Q24" s="20" t="str">
        <f>IF(N24="","",CONCATENATE(VLOOKUP(N24,Setup!$A$3:$B$22,2),O24))</f>
        <v/>
      </c>
    </row>
    <row r="25" spans="1:18" x14ac:dyDescent="0.45">
      <c r="K25" s="20"/>
    </row>
    <row r="28" spans="1:18" x14ac:dyDescent="0.45">
      <c r="P28" s="29" t="str">
        <f>+A1</f>
        <v>Andrew Reese Memorial Relays</v>
      </c>
      <c r="Q28" s="30"/>
      <c r="R28" s="29" t="s">
        <v>119</v>
      </c>
    </row>
    <row r="29" spans="1:18" x14ac:dyDescent="0.45">
      <c r="O29">
        <f>MATCH(1,$P$5:$P$24,0)</f>
        <v>2</v>
      </c>
      <c r="P29" s="30" t="str">
        <f>INDEX($Q$5:$Q$24,$O29,1)</f>
        <v>1st</v>
      </c>
      <c r="Q29" s="30" t="str">
        <f>INDEX($A$5:$A$24,$O29,1)</f>
        <v>Christchurch Avon</v>
      </c>
      <c r="R29" s="88">
        <f>INDEX($I$5:$I$24,$O29,1)</f>
        <v>5</v>
      </c>
    </row>
    <row r="30" spans="1:18" x14ac:dyDescent="0.45">
      <c r="O30">
        <f>MATCH(2,$P$5:$P$24,0)</f>
        <v>10</v>
      </c>
      <c r="P30" s="30" t="str">
        <f>INDEX($Q$5:$Q$24,$O30,1)</f>
        <v>2nd</v>
      </c>
      <c r="Q30" s="30" t="str">
        <f>INDEX($A$5:$A$24,$O30,1)</f>
        <v>Port Hills</v>
      </c>
      <c r="R30" s="88" t="str">
        <f>INDEX($I$5:$I$24,$O30,1)</f>
        <v>15 (6)</v>
      </c>
    </row>
    <row r="31" spans="1:18" x14ac:dyDescent="0.45">
      <c r="O31">
        <f>MATCH(3,$P$5:$P$24,0)</f>
        <v>5</v>
      </c>
      <c r="P31" s="30" t="str">
        <f>INDEX($Q$5:$Q$24,$O31,1)</f>
        <v>3rd</v>
      </c>
      <c r="Q31" s="30" t="str">
        <f>INDEX($A$5:$A$24,$O31,1)</f>
        <v>New Brighton/Olympic</v>
      </c>
      <c r="R31" s="88" t="str">
        <f>INDEX($I$5:$I$24,$O31,1)</f>
        <v>15 (7)</v>
      </c>
    </row>
  </sheetData>
  <mergeCells count="2">
    <mergeCell ref="A1:M1"/>
    <mergeCell ref="B3:H3"/>
  </mergeCells>
  <pageMargins left="0.27986111111111101" right="0.34027777777777801" top="0.30972222222222201" bottom="0.30972222222222201" header="0.51180555555555496" footer="0.51180555555555496"/>
  <pageSetup paperSize="9" firstPageNumber="0" orientation="landscape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1:AD31"/>
  <sheetViews>
    <sheetView topLeftCell="B2" zoomScaleNormal="100" workbookViewId="0">
      <selection activeCell="AB29" sqref="AB29"/>
    </sheetView>
  </sheetViews>
  <sheetFormatPr defaultColWidth="8.53125" defaultRowHeight="14.25" x14ac:dyDescent="0.45"/>
  <cols>
    <col min="1" max="1" width="21.86328125" customWidth="1"/>
    <col min="2" max="12" width="6.86328125" customWidth="1"/>
    <col min="13" max="14" width="5.33203125" customWidth="1"/>
    <col min="15" max="17" width="6.86328125" customWidth="1"/>
    <col min="18" max="18" width="6.86328125" hidden="1" customWidth="1"/>
    <col min="19" max="20" width="6.86328125" customWidth="1"/>
    <col min="27" max="27" width="7.53125" customWidth="1"/>
    <col min="29" max="29" width="20.33203125" customWidth="1"/>
    <col min="30" max="30" width="14.1328125" customWidth="1"/>
  </cols>
  <sheetData>
    <row r="1" spans="1:29" s="4" customFormat="1" ht="46.5" x14ac:dyDescent="1.4">
      <c r="A1" s="300" t="s">
        <v>172</v>
      </c>
      <c r="B1" s="300"/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300"/>
      <c r="V1" s="300"/>
    </row>
    <row r="3" spans="1:29" s="5" customFormat="1" ht="21" customHeight="1" x14ac:dyDescent="0.55000000000000004">
      <c r="A3" s="5" t="s">
        <v>4</v>
      </c>
      <c r="B3" s="296" t="s">
        <v>71</v>
      </c>
      <c r="C3" s="296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90"/>
    </row>
    <row r="4" spans="1:29" s="92" customFormat="1" ht="73.5" customHeight="1" x14ac:dyDescent="0.35">
      <c r="A4" s="91"/>
      <c r="B4" s="38" t="s">
        <v>72</v>
      </c>
      <c r="C4" s="39" t="s">
        <v>73</v>
      </c>
      <c r="D4" s="39" t="s">
        <v>320</v>
      </c>
      <c r="E4" s="39" t="s">
        <v>321</v>
      </c>
      <c r="F4" s="39" t="s">
        <v>138</v>
      </c>
      <c r="G4" s="39" t="s">
        <v>139</v>
      </c>
      <c r="H4" s="39" t="s">
        <v>174</v>
      </c>
      <c r="I4" s="39" t="s">
        <v>319</v>
      </c>
      <c r="J4" s="39" t="s">
        <v>318</v>
      </c>
      <c r="K4" s="39" t="s">
        <v>143</v>
      </c>
      <c r="L4" s="39" t="s">
        <v>176</v>
      </c>
      <c r="M4" s="39" t="s">
        <v>144</v>
      </c>
      <c r="N4" s="39" t="s">
        <v>177</v>
      </c>
      <c r="O4" s="39" t="s">
        <v>178</v>
      </c>
      <c r="P4" s="39" t="s">
        <v>179</v>
      </c>
      <c r="Q4" s="39" t="s">
        <v>180</v>
      </c>
      <c r="R4" s="39" t="s">
        <v>147</v>
      </c>
      <c r="S4" s="39" t="s">
        <v>181</v>
      </c>
      <c r="T4" s="41" t="s">
        <v>182</v>
      </c>
      <c r="U4" s="42" t="s">
        <v>89</v>
      </c>
      <c r="V4" s="42" t="s">
        <v>90</v>
      </c>
      <c r="W4" s="42" t="s">
        <v>91</v>
      </c>
      <c r="X4" s="42" t="s">
        <v>92</v>
      </c>
      <c r="Y4" s="42" t="s">
        <v>93</v>
      </c>
      <c r="Z4" s="42" t="s">
        <v>94</v>
      </c>
      <c r="AA4" s="20"/>
      <c r="AB4" s="20"/>
      <c r="AC4" s="20"/>
    </row>
    <row r="5" spans="1:29" s="20" customFormat="1" x14ac:dyDescent="0.45">
      <c r="A5" s="43" t="str">
        <f>'Club of the Year Overall Points'!A5</f>
        <v>Ashburton</v>
      </c>
      <c r="B5" s="144"/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6"/>
      <c r="U5" s="96"/>
      <c r="V5" s="97"/>
      <c r="W5" s="98"/>
      <c r="X5" s="99"/>
      <c r="Y5" s="99" t="str">
        <f>IF(Z5=0,"",VLOOKUP(Z5,Setup!$A$3:$C$22,3))</f>
        <v/>
      </c>
      <c r="Z5" s="54"/>
      <c r="AA5" s="20" t="str">
        <f t="shared" ref="AA5:AA24" si="0">IF(Z5="","",IF(COUNTIF(Z$5:Z$24,Z5)&gt;1,"=",""))</f>
        <v/>
      </c>
      <c r="AB5" s="20" t="str">
        <f>IF(AA5="",IF(Z5="","",Z5),Z5+COUNTIF(Z$5:Z5,Z5)-1)</f>
        <v/>
      </c>
      <c r="AC5" s="20" t="str">
        <f>IF(Z5="","",CONCATENATE(VLOOKUP(Z5,Setup!$A$3:$B$22,2),AA5))</f>
        <v/>
      </c>
    </row>
    <row r="6" spans="1:29" s="20" customFormat="1" x14ac:dyDescent="0.45">
      <c r="A6" s="55" t="str">
        <f>'Club of the Year Overall Points'!A6</f>
        <v>Christchurch Avon</v>
      </c>
      <c r="B6" s="147"/>
      <c r="C6" s="148"/>
      <c r="D6" s="148"/>
      <c r="E6" s="148">
        <v>1</v>
      </c>
      <c r="F6" s="148" t="s">
        <v>151</v>
      </c>
      <c r="G6" s="148"/>
      <c r="H6" s="148"/>
      <c r="I6" s="148"/>
      <c r="J6" s="148"/>
      <c r="K6" s="148"/>
      <c r="L6" s="148"/>
      <c r="M6" s="148"/>
      <c r="N6" s="148"/>
      <c r="O6" s="148">
        <v>1</v>
      </c>
      <c r="P6" s="148">
        <v>1</v>
      </c>
      <c r="Q6" s="148">
        <v>4</v>
      </c>
      <c r="R6" s="148"/>
      <c r="S6" s="148">
        <v>1</v>
      </c>
      <c r="T6" s="149" t="s">
        <v>151</v>
      </c>
      <c r="U6" s="96">
        <v>4</v>
      </c>
      <c r="V6" s="97"/>
      <c r="W6" s="98"/>
      <c r="X6" s="99"/>
      <c r="Y6" s="99">
        <f>IF(Z6=0,"",VLOOKUP(Z6,Setup!$A$3:$C$22,3))</f>
        <v>20</v>
      </c>
      <c r="Z6" s="54">
        <v>1</v>
      </c>
      <c r="AA6" s="20" t="str">
        <f t="shared" si="0"/>
        <v/>
      </c>
      <c r="AB6" s="20">
        <f>IF(AA6="",IF(Z6="","",Z6),Z6+COUNTIF(Z$5:Z6,Z6)-1)</f>
        <v>1</v>
      </c>
      <c r="AC6" s="20" t="str">
        <f>IF(Z6="","",CONCATENATE(VLOOKUP(Z6,Setup!$A$3:$B$22,2),AA6))</f>
        <v>1st</v>
      </c>
    </row>
    <row r="7" spans="1:29" s="20" customFormat="1" x14ac:dyDescent="0.45">
      <c r="A7" s="43" t="str">
        <f>'Club of the Year Overall Points'!A7</f>
        <v>DGRS</v>
      </c>
      <c r="B7" s="150"/>
      <c r="C7" s="151"/>
      <c r="D7" s="151"/>
      <c r="E7" s="151"/>
      <c r="F7" s="151" t="s">
        <v>317</v>
      </c>
      <c r="G7" s="151">
        <v>2</v>
      </c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2"/>
      <c r="U7" s="96"/>
      <c r="V7" s="97">
        <v>8</v>
      </c>
      <c r="W7" s="98"/>
      <c r="X7" s="99"/>
      <c r="Y7" s="99">
        <f>IF(Z7=0,"",VLOOKUP(Z7,Setup!$A$3:$C$22,3))</f>
        <v>10</v>
      </c>
      <c r="Z7" s="54">
        <v>6</v>
      </c>
      <c r="AA7" s="20" t="str">
        <f t="shared" si="0"/>
        <v/>
      </c>
      <c r="AB7" s="20">
        <f>IF(AA7="",IF(Z7="","",Z7),Z7+COUNTIF(Z$5:Z7,Z7)-1)</f>
        <v>6</v>
      </c>
      <c r="AC7" s="20" t="str">
        <f>IF(Z7="","",CONCATENATE(VLOOKUP(Z7,Setup!$A$3:$B$22,2),AA7))</f>
        <v>6th</v>
      </c>
    </row>
    <row r="8" spans="1:29" s="20" customFormat="1" x14ac:dyDescent="0.45">
      <c r="A8" s="55" t="str">
        <f>'Club of the Year Overall Points'!A8</f>
        <v>Methodist</v>
      </c>
      <c r="B8" s="147"/>
      <c r="C8" s="148"/>
      <c r="D8" s="148"/>
      <c r="E8" s="148"/>
      <c r="F8" s="148"/>
      <c r="G8" s="148"/>
      <c r="H8" s="148"/>
      <c r="I8" s="148"/>
      <c r="J8" s="148"/>
      <c r="K8" s="148"/>
      <c r="L8" s="148"/>
      <c r="M8" s="148"/>
      <c r="N8" s="148"/>
      <c r="O8" s="148"/>
      <c r="P8" s="148"/>
      <c r="Q8" s="148"/>
      <c r="R8" s="148"/>
      <c r="S8" s="148"/>
      <c r="T8" s="149"/>
      <c r="U8" s="96"/>
      <c r="V8" s="97"/>
      <c r="W8" s="98"/>
      <c r="X8" s="99"/>
      <c r="Y8" s="99" t="str">
        <f>IF(Z8=0,"",VLOOKUP(Z8,Setup!$A$3:$C$22,3))</f>
        <v/>
      </c>
      <c r="Z8" s="54"/>
      <c r="AA8" s="20" t="str">
        <f t="shared" si="0"/>
        <v/>
      </c>
      <c r="AB8" s="20" t="str">
        <f>IF(AA8="",IF(Z8="","",Z8),Z8+COUNTIF(Z$5:Z8,Z8)-1)</f>
        <v/>
      </c>
      <c r="AC8" s="20" t="str">
        <f>IF(Z8="","",CONCATENATE(VLOOKUP(Z8,Setup!$A$3:$B$22,2),AA8))</f>
        <v/>
      </c>
    </row>
    <row r="9" spans="1:29" s="20" customFormat="1" x14ac:dyDescent="0.45">
      <c r="A9" s="43" t="str">
        <f>'Club of the Year Overall Points'!A9</f>
        <v>New Brighton/Olympic</v>
      </c>
      <c r="B9" s="150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2"/>
      <c r="U9" s="96"/>
      <c r="V9" s="97"/>
      <c r="W9" s="98"/>
      <c r="X9" s="99"/>
      <c r="Y9" s="99" t="str">
        <f>IF(Z9=0,"",VLOOKUP(Z9,Setup!$A$3:$C$22,3))</f>
        <v/>
      </c>
      <c r="Z9" s="54"/>
      <c r="AA9" s="20" t="str">
        <f t="shared" si="0"/>
        <v/>
      </c>
      <c r="AB9" s="20" t="str">
        <f>IF(AA9="",IF(Z9="","",Z9),Z9+COUNTIF(Z$5:Z9,Z9)-1)</f>
        <v/>
      </c>
      <c r="AC9" s="20" t="str">
        <f>IF(Z9="","",CONCATENATE(VLOOKUP(Z9,Setup!$A$3:$B$22,2),AA9))</f>
        <v/>
      </c>
    </row>
    <row r="10" spans="1:29" s="20" customFormat="1" x14ac:dyDescent="0.45">
      <c r="A10" s="55" t="str">
        <f>'Club of the Year Overall Points'!A10</f>
        <v>North Canterbury</v>
      </c>
      <c r="B10" s="147"/>
      <c r="C10" s="148"/>
      <c r="D10" s="148"/>
      <c r="E10" s="148"/>
      <c r="F10" s="148"/>
      <c r="G10" s="148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>
        <v>5</v>
      </c>
      <c r="T10" s="149"/>
      <c r="U10" s="96"/>
      <c r="V10" s="97"/>
      <c r="W10" s="98"/>
      <c r="X10" s="99">
        <v>5</v>
      </c>
      <c r="Y10" s="99">
        <f>IF(Z10=0,"",VLOOKUP(Z10,Setup!$A$3:$C$22,3))</f>
        <v>4</v>
      </c>
      <c r="Z10" s="54">
        <v>9</v>
      </c>
      <c r="AA10" s="20" t="str">
        <f t="shared" si="0"/>
        <v/>
      </c>
      <c r="AB10" s="20">
        <f>IF(AA10="",IF(Z10="","",Z10),Z10+COUNTIF(Z$5:Z10,Z10)-1)</f>
        <v>9</v>
      </c>
      <c r="AC10" s="20" t="str">
        <f>IF(Z10="","",CONCATENATE(VLOOKUP(Z10,Setup!$A$3:$B$22,2),AA10))</f>
        <v>9th</v>
      </c>
    </row>
    <row r="11" spans="1:29" s="20" customFormat="1" x14ac:dyDescent="0.45">
      <c r="A11" s="43" t="str">
        <f>'Club of the Year Overall Points'!A11</f>
        <v>Old Boys</v>
      </c>
      <c r="B11" s="150"/>
      <c r="C11" s="151"/>
      <c r="D11" s="151"/>
      <c r="E11" s="151"/>
      <c r="F11" s="151"/>
      <c r="G11" s="151"/>
      <c r="H11" s="151"/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S11" s="151"/>
      <c r="T11" s="152"/>
      <c r="U11" s="96"/>
      <c r="V11" s="97"/>
      <c r="W11" s="98"/>
      <c r="X11" s="99"/>
      <c r="Y11" s="99" t="str">
        <f>IF(Z11=0,"",VLOOKUP(Z11,Setup!$A$3:$C$22,3))</f>
        <v/>
      </c>
      <c r="Z11" s="54"/>
      <c r="AA11" s="20" t="str">
        <f t="shared" si="0"/>
        <v/>
      </c>
      <c r="AB11" s="20" t="str">
        <f>IF(AA11="",IF(Z11="","",Z11),Z11+COUNTIF(Z$5:Z11,Z11)-1)</f>
        <v/>
      </c>
      <c r="AC11" s="20" t="str">
        <f>IF(Z11="","",CONCATENATE(VLOOKUP(Z11,Setup!$A$3:$B$22,2),AA11))</f>
        <v/>
      </c>
    </row>
    <row r="12" spans="1:29" s="20" customFormat="1" x14ac:dyDescent="0.45">
      <c r="A12" s="55" t="str">
        <f>'Club of the Year Overall Points'!A12</f>
        <v>Papanui Toc H</v>
      </c>
      <c r="B12" s="147"/>
      <c r="C12" s="148"/>
      <c r="D12" s="148"/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9" t="s">
        <v>317</v>
      </c>
      <c r="U12" s="96"/>
      <c r="V12" s="97"/>
      <c r="W12" s="98">
        <v>6</v>
      </c>
      <c r="X12" s="99"/>
      <c r="Y12" s="99">
        <f>IF(Z12=0,"",VLOOKUP(Z12,Setup!$A$3:$C$22,3))</f>
        <v>8</v>
      </c>
      <c r="Z12" s="54">
        <v>7</v>
      </c>
      <c r="AA12" s="20" t="str">
        <f t="shared" si="0"/>
        <v/>
      </c>
      <c r="AB12" s="20">
        <f>IF(AA12="",IF(Z12="","",Z12),Z12+COUNTIF(Z$5:Z12,Z12)-1)</f>
        <v>7</v>
      </c>
      <c r="AC12" s="20" t="str">
        <f>IF(Z12="","",CONCATENATE(VLOOKUP(Z12,Setup!$A$3:$B$22,2),AA12))</f>
        <v>7th</v>
      </c>
    </row>
    <row r="13" spans="1:29" s="20" customFormat="1" x14ac:dyDescent="0.45">
      <c r="A13" s="43" t="str">
        <f>'Club of the Year Overall Points'!A13</f>
        <v>Phoenix</v>
      </c>
      <c r="B13" s="150"/>
      <c r="C13" s="151"/>
      <c r="D13" s="151"/>
      <c r="E13" s="151"/>
      <c r="F13" s="151"/>
      <c r="G13" s="151"/>
      <c r="H13" s="151"/>
      <c r="I13" s="151"/>
      <c r="J13" s="151"/>
      <c r="K13" s="151"/>
      <c r="L13" s="151"/>
      <c r="M13" s="151"/>
      <c r="N13" s="151"/>
      <c r="O13" s="151"/>
      <c r="P13" s="151"/>
      <c r="Q13" s="151"/>
      <c r="R13" s="151"/>
      <c r="S13" s="151"/>
      <c r="T13" s="151"/>
      <c r="U13" s="96"/>
      <c r="V13" s="97"/>
      <c r="W13" s="98"/>
      <c r="X13" s="99"/>
      <c r="Y13" s="99" t="str">
        <f>IF(Z13=0,"",VLOOKUP(Z13,Setup!$A$3:$C$22,3))</f>
        <v/>
      </c>
      <c r="Z13" s="54"/>
      <c r="AA13" s="20" t="str">
        <f t="shared" si="0"/>
        <v/>
      </c>
      <c r="AB13" s="20" t="str">
        <f>IF(AA13="",IF(Z13="","",Z13),Z13+COUNTIF(Z$5:Z13,Z13)-1)</f>
        <v/>
      </c>
      <c r="AC13" s="20" t="str">
        <f>IF(Z13="","",CONCATENATE(VLOOKUP(Z13,Setup!$A$3:$B$22,2),AA13))</f>
        <v/>
      </c>
    </row>
    <row r="14" spans="1:29" x14ac:dyDescent="0.45">
      <c r="A14" s="55" t="str">
        <f>'Club of the Year Overall Points'!A14</f>
        <v>Port Hills</v>
      </c>
      <c r="B14" s="153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>
        <v>1</v>
      </c>
      <c r="N14" s="154"/>
      <c r="O14" s="154">
        <v>2</v>
      </c>
      <c r="P14" s="154"/>
      <c r="Q14" s="154">
        <v>2</v>
      </c>
      <c r="R14" s="154"/>
      <c r="S14" s="154" t="s">
        <v>317</v>
      </c>
      <c r="T14" s="155">
        <v>5</v>
      </c>
      <c r="U14" s="96">
        <v>7</v>
      </c>
      <c r="V14" s="97"/>
      <c r="W14" s="98"/>
      <c r="X14" s="99"/>
      <c r="Y14" s="99">
        <f>IF(Z14=0,"",VLOOKUP(Z14,Setup!$A$3:$C$22,3))</f>
        <v>18</v>
      </c>
      <c r="Z14" s="54">
        <v>2</v>
      </c>
      <c r="AA14" s="20" t="str">
        <f t="shared" si="0"/>
        <v/>
      </c>
      <c r="AB14" s="20">
        <f>IF(AA14="",IF(Z14="","",Z14),Z14+COUNTIF(Z$5:Z14,Z14)-1)</f>
        <v>2</v>
      </c>
      <c r="AC14" s="20" t="str">
        <f>IF(Z14="","",CONCATENATE(VLOOKUP(Z14,Setup!$A$3:$B$22,2),AA14))</f>
        <v>2nd</v>
      </c>
    </row>
    <row r="15" spans="1:29" x14ac:dyDescent="0.45">
      <c r="A15" s="43" t="str">
        <f>'Club of the Year Overall Points'!A15</f>
        <v>Run Timaru</v>
      </c>
      <c r="B15" s="150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2"/>
      <c r="U15" s="96"/>
      <c r="V15" s="97"/>
      <c r="W15" s="98"/>
      <c r="X15" s="99"/>
      <c r="Y15" s="99" t="str">
        <f>IF(Z15=0,"",VLOOKUP(Z15,Setup!$A$3:$C$22,3))</f>
        <v/>
      </c>
      <c r="Z15" s="54"/>
      <c r="AA15" s="20" t="str">
        <f t="shared" si="0"/>
        <v/>
      </c>
      <c r="AB15" s="20" t="str">
        <f>IF(AA15="",IF(Z15="","",Z15),Z15+COUNTIF(Z$5:Z15,Z15)-1)</f>
        <v/>
      </c>
      <c r="AC15" s="20" t="str">
        <f>IF(Z15="","",CONCATENATE(VLOOKUP(Z15,Setup!$A$3:$B$22,2),AA15))</f>
        <v/>
      </c>
    </row>
    <row r="16" spans="1:29" x14ac:dyDescent="0.45">
      <c r="A16" s="55" t="str">
        <f>'Club of the Year Overall Points'!A16</f>
        <v>Selwyn</v>
      </c>
      <c r="B16" s="147"/>
      <c r="C16" s="148"/>
      <c r="D16" s="148"/>
      <c r="E16" s="148"/>
      <c r="F16" s="148"/>
      <c r="G16" s="148"/>
      <c r="H16" s="148"/>
      <c r="I16" s="148"/>
      <c r="J16" s="148"/>
      <c r="K16" s="148"/>
      <c r="L16" s="148"/>
      <c r="M16" s="148"/>
      <c r="N16" s="148"/>
      <c r="O16" s="148"/>
      <c r="P16" s="148"/>
      <c r="Q16" s="148">
        <v>1</v>
      </c>
      <c r="R16" s="148"/>
      <c r="S16" s="148"/>
      <c r="T16" s="149"/>
      <c r="U16" s="96"/>
      <c r="V16" s="97"/>
      <c r="W16" s="98"/>
      <c r="X16" s="99">
        <v>1</v>
      </c>
      <c r="Y16" s="99">
        <f>IF(Z16=0,"",VLOOKUP(Z16,Setup!$A$3:$C$22,3))</f>
        <v>6</v>
      </c>
      <c r="Z16" s="54">
        <v>8</v>
      </c>
      <c r="AA16" s="20" t="str">
        <f t="shared" si="0"/>
        <v/>
      </c>
      <c r="AB16" s="20">
        <f>IF(AA16="",IF(Z16="","",Z16),Z16+COUNTIF(Z$5:Z16,Z16)-1)</f>
        <v>8</v>
      </c>
      <c r="AC16" s="20" t="str">
        <f>IF(Z16="","",CONCATENATE(VLOOKUP(Z16,Setup!$A$3:$B$22,2),AA16))</f>
        <v>8th</v>
      </c>
    </row>
    <row r="17" spans="1:30" x14ac:dyDescent="0.45">
      <c r="A17" s="26" t="str">
        <f>'Club of the Year Overall Points'!A17</f>
        <v>Sumner</v>
      </c>
      <c r="B17" s="156"/>
      <c r="C17" s="157"/>
      <c r="D17" s="157"/>
      <c r="E17" s="157"/>
      <c r="F17" s="157"/>
      <c r="G17" s="157">
        <v>1</v>
      </c>
      <c r="H17" s="157"/>
      <c r="I17" s="157">
        <v>1</v>
      </c>
      <c r="J17" s="157"/>
      <c r="K17" s="157"/>
      <c r="L17" s="157"/>
      <c r="M17" s="157"/>
      <c r="N17" s="157"/>
      <c r="O17" s="157"/>
      <c r="P17" s="157"/>
      <c r="Q17" s="157">
        <v>3</v>
      </c>
      <c r="R17" s="157"/>
      <c r="S17" s="157">
        <v>3</v>
      </c>
      <c r="T17" s="158"/>
      <c r="U17" s="112">
        <v>8</v>
      </c>
      <c r="V17" s="113"/>
      <c r="W17" s="114"/>
      <c r="X17" s="115"/>
      <c r="Y17" s="99">
        <f>IF(Z17=0,"",VLOOKUP(Z17,Setup!$A$3:$C$22,3))</f>
        <v>16</v>
      </c>
      <c r="Z17" s="54">
        <v>3</v>
      </c>
      <c r="AA17" s="20" t="str">
        <f t="shared" si="0"/>
        <v/>
      </c>
      <c r="AB17" s="20">
        <f>IF(AA17="",IF(Z17="","",Z17),Z17+COUNTIF(Z$5:Z17,Z17)-1)</f>
        <v>3</v>
      </c>
      <c r="AC17" s="20" t="str">
        <f>IF(Z17="","",CONCATENATE(VLOOKUP(Z17,Setup!$A$3:$B$22,2),AA17))</f>
        <v>3rd</v>
      </c>
    </row>
    <row r="18" spans="1:30" x14ac:dyDescent="0.45">
      <c r="A18" s="55" t="str">
        <f>'Club of the Year Overall Points'!A18</f>
        <v>University of Canterbury</v>
      </c>
      <c r="B18" s="147" t="s">
        <v>154</v>
      </c>
      <c r="C18" s="148">
        <v>2</v>
      </c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9"/>
      <c r="U18" s="96"/>
      <c r="V18" s="113">
        <v>7</v>
      </c>
      <c r="W18" s="114"/>
      <c r="X18" s="115"/>
      <c r="Y18" s="99">
        <f>IF(Z18=0,"",VLOOKUP(Z18,Setup!$A$3:$C$22,3))</f>
        <v>12</v>
      </c>
      <c r="Z18" s="54">
        <v>5</v>
      </c>
      <c r="AA18" s="20" t="str">
        <f t="shared" si="0"/>
        <v/>
      </c>
      <c r="AB18" s="20">
        <f>IF(AA18="",IF(Z18="","",Z18),Z18+COUNTIF(Z$5:Z18,Z18)-1)</f>
        <v>5</v>
      </c>
      <c r="AC18" s="20" t="str">
        <f>IF(Z18="","",CONCATENATE(VLOOKUP(Z18,Setup!$A$3:$B$22,2),AA18))</f>
        <v>5th</v>
      </c>
    </row>
    <row r="19" spans="1:30" x14ac:dyDescent="0.45">
      <c r="A19" s="26" t="str">
        <f>'Club of the Year Overall Points'!A19</f>
        <v>Whippets</v>
      </c>
      <c r="B19" s="156">
        <v>1</v>
      </c>
      <c r="C19" s="157" t="s">
        <v>151</v>
      </c>
      <c r="D19" s="157"/>
      <c r="E19" s="157"/>
      <c r="F19" s="157"/>
      <c r="G19" s="157"/>
      <c r="H19" s="157"/>
      <c r="I19" s="157"/>
      <c r="J19" s="157"/>
      <c r="K19" s="157"/>
      <c r="L19" s="157"/>
      <c r="M19" s="157"/>
      <c r="N19" s="157"/>
      <c r="O19" s="157"/>
      <c r="P19" s="157"/>
      <c r="Q19" s="157"/>
      <c r="R19" s="157"/>
      <c r="S19" s="157"/>
      <c r="T19" s="158"/>
      <c r="U19" s="112"/>
      <c r="V19" s="113">
        <v>5</v>
      </c>
      <c r="W19" s="114"/>
      <c r="X19" s="115"/>
      <c r="Y19" s="99">
        <f>IF(Z19=0,"",VLOOKUP(Z19,Setup!$A$3:$C$22,3))</f>
        <v>14</v>
      </c>
      <c r="Z19" s="54">
        <v>4</v>
      </c>
      <c r="AA19" s="20" t="str">
        <f t="shared" si="0"/>
        <v/>
      </c>
      <c r="AB19" s="20">
        <f>IF(AA19="",IF(Z19="","",Z19),Z19+COUNTIF(Z$5:Z19,Z19)-1)</f>
        <v>4</v>
      </c>
      <c r="AC19" s="20" t="str">
        <f>IF(Z19="","",CONCATENATE(VLOOKUP(Z19,Setup!$A$3:$B$22,2),AA19))</f>
        <v>4th</v>
      </c>
    </row>
    <row r="20" spans="1:30" x14ac:dyDescent="0.45">
      <c r="A20" s="55" t="str">
        <f>'Club of the Year Overall Points'!A20</f>
        <v xml:space="preserve"> </v>
      </c>
      <c r="B20" s="147"/>
      <c r="C20" s="148"/>
      <c r="D20" s="148"/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9"/>
      <c r="U20" s="96"/>
      <c r="V20" s="113"/>
      <c r="W20" s="114"/>
      <c r="X20" s="115"/>
      <c r="Y20" s="99" t="str">
        <f>IF(Z20=0,"",VLOOKUP(Z20,Setup!$A$3:$C$22,3))</f>
        <v/>
      </c>
      <c r="Z20" s="54"/>
      <c r="AA20" s="20" t="str">
        <f t="shared" si="0"/>
        <v/>
      </c>
      <c r="AB20" s="20" t="str">
        <f>IF(AA20="",IF(Z20="","",Z20),Z20+COUNTIF(Z$5:Z20,Z20)-1)</f>
        <v/>
      </c>
      <c r="AC20" s="20" t="str">
        <f>IF(Z20="","",CONCATENATE(VLOOKUP(Z20,Setup!$A$3:$B$22,2),AA20))</f>
        <v/>
      </c>
    </row>
    <row r="21" spans="1:30" x14ac:dyDescent="0.45">
      <c r="A21" s="26" t="str">
        <f>'Club of the Year Overall Points'!A21</f>
        <v xml:space="preserve"> </v>
      </c>
      <c r="B21" s="156"/>
      <c r="C21" s="157"/>
      <c r="D21" s="157"/>
      <c r="E21" s="157"/>
      <c r="F21" s="157"/>
      <c r="G21" s="157"/>
      <c r="H21" s="157"/>
      <c r="I21" s="157"/>
      <c r="J21" s="157"/>
      <c r="K21" s="157"/>
      <c r="L21" s="157"/>
      <c r="M21" s="157"/>
      <c r="N21" s="157"/>
      <c r="O21" s="157"/>
      <c r="P21" s="157"/>
      <c r="Q21" s="157"/>
      <c r="R21" s="157"/>
      <c r="S21" s="157"/>
      <c r="T21" s="158"/>
      <c r="U21" s="112"/>
      <c r="V21" s="113"/>
      <c r="W21" s="114"/>
      <c r="X21" s="115"/>
      <c r="Y21" s="99" t="str">
        <f>IF(Z21=0,"",VLOOKUP(Z21,Setup!$A$3:$C$22,3))</f>
        <v/>
      </c>
      <c r="Z21" s="54"/>
      <c r="AA21" s="20" t="str">
        <f t="shared" si="0"/>
        <v/>
      </c>
      <c r="AB21" s="20" t="str">
        <f>IF(AA21="",IF(Z21="","",Z21),Z21+COUNTIF(Z$5:Z21,Z21)-1)</f>
        <v/>
      </c>
      <c r="AC21" s="20" t="str">
        <f>IF(Z21="","",CONCATENATE(VLOOKUP(Z21,Setup!$A$3:$B$22,2),AA21))</f>
        <v/>
      </c>
    </row>
    <row r="22" spans="1:30" x14ac:dyDescent="0.45">
      <c r="A22" s="55" t="str">
        <f>'Club of the Year Overall Points'!A22</f>
        <v xml:space="preserve"> </v>
      </c>
      <c r="B22" s="147"/>
      <c r="C22" s="148"/>
      <c r="D22" s="148"/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48"/>
      <c r="S22" s="148"/>
      <c r="T22" s="149"/>
      <c r="U22" s="96"/>
      <c r="V22" s="113"/>
      <c r="W22" s="114"/>
      <c r="X22" s="115"/>
      <c r="Y22" s="99" t="str">
        <f>IF(Z22=0,"",VLOOKUP(Z22,Setup!$A$3:$C$22,3))</f>
        <v/>
      </c>
      <c r="Z22" s="54"/>
      <c r="AA22" s="20" t="str">
        <f t="shared" si="0"/>
        <v/>
      </c>
      <c r="AB22" s="20" t="str">
        <f>IF(AA22="",IF(Z22="","",Z22),Z22+COUNTIF(Z$5:Z22,Z22)-1)</f>
        <v/>
      </c>
      <c r="AC22" s="20" t="str">
        <f>IF(Z22="","",CONCATENATE(VLOOKUP(Z22,Setup!$A$3:$B$22,2),AA22))</f>
        <v/>
      </c>
    </row>
    <row r="23" spans="1:30" x14ac:dyDescent="0.45">
      <c r="A23" s="26" t="str">
        <f>'Club of the Year Overall Points'!A23</f>
        <v xml:space="preserve"> </v>
      </c>
      <c r="B23" s="156"/>
      <c r="C23" s="157"/>
      <c r="D23" s="157"/>
      <c r="E23" s="157"/>
      <c r="F23" s="157"/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Q23" s="157"/>
      <c r="R23" s="157"/>
      <c r="S23" s="157"/>
      <c r="T23" s="158"/>
      <c r="U23" s="112"/>
      <c r="V23" s="113"/>
      <c r="W23" s="114"/>
      <c r="X23" s="115"/>
      <c r="Y23" s="99" t="str">
        <f>IF(Z23=0,"",VLOOKUP(Z23,Setup!$A$3:$C$22,3))</f>
        <v/>
      </c>
      <c r="Z23" s="54"/>
      <c r="AA23" s="20" t="str">
        <f t="shared" si="0"/>
        <v/>
      </c>
      <c r="AB23" s="20" t="str">
        <f>IF(AA23="",IF(Z23="","",Z23),Z23+COUNTIF(Z$5:Z23,Z23)-1)</f>
        <v/>
      </c>
      <c r="AC23" s="20" t="str">
        <f>IF(Z23="","",CONCATENATE(VLOOKUP(Z23,Setup!$A$3:$B$22,2),AA23))</f>
        <v/>
      </c>
    </row>
    <row r="24" spans="1:30" ht="14.65" thickBot="1" x14ac:dyDescent="0.5">
      <c r="A24" s="76"/>
      <c r="B24" s="159"/>
      <c r="C24" s="160"/>
      <c r="D24" s="160"/>
      <c r="E24" s="160"/>
      <c r="F24" s="160"/>
      <c r="G24" s="160"/>
      <c r="H24" s="160"/>
      <c r="I24" s="160"/>
      <c r="J24" s="160"/>
      <c r="K24" s="160"/>
      <c r="L24" s="160"/>
      <c r="M24" s="160"/>
      <c r="N24" s="160"/>
      <c r="O24" s="160"/>
      <c r="P24" s="160"/>
      <c r="Q24" s="160"/>
      <c r="R24" s="160"/>
      <c r="S24" s="160"/>
      <c r="T24" s="161"/>
      <c r="U24" s="119"/>
      <c r="V24" s="120"/>
      <c r="W24" s="121"/>
      <c r="X24" s="122"/>
      <c r="Y24" s="122" t="str">
        <f>IF(Z24=0,"",VLOOKUP(Z24,Setup!$A$3:$C$22,3))</f>
        <v/>
      </c>
      <c r="Z24" s="86"/>
      <c r="AA24" s="20" t="str">
        <f t="shared" si="0"/>
        <v/>
      </c>
      <c r="AB24" s="20" t="str">
        <f>IF(AA24="",IF(Z24="","",Z24),Z24+COUNTIF(Z$5:Z24,Z24)-1)</f>
        <v/>
      </c>
      <c r="AC24" s="20" t="str">
        <f>IF(Z24="","",CONCATENATE(VLOOKUP(Z24,Setup!$A$3:$B$22,2),AA24))</f>
        <v/>
      </c>
    </row>
    <row r="28" spans="1:30" x14ac:dyDescent="0.45">
      <c r="AB28" s="297" t="str">
        <f>+$A$1</f>
        <v>Canterbury Cross-Country</v>
      </c>
      <c r="AC28" s="297"/>
      <c r="AD28" s="87" t="s">
        <v>119</v>
      </c>
    </row>
    <row r="29" spans="1:30" x14ac:dyDescent="0.45">
      <c r="AA29">
        <f>MATCH(1,$AB$5:$AB$24,0)</f>
        <v>2</v>
      </c>
      <c r="AB29" s="30" t="str">
        <f>INDEX($AC$5:$AC$24,$AA29,1)</f>
        <v>1st</v>
      </c>
      <c r="AC29" s="30" t="str">
        <f>INDEX($A$5:$A$24,$AA29,1)</f>
        <v>Christchurch Avon</v>
      </c>
      <c r="AD29" s="88">
        <f>INDEX($U$5:$U$24,$AA29,1)</f>
        <v>4</v>
      </c>
    </row>
    <row r="30" spans="1:30" x14ac:dyDescent="0.45">
      <c r="AA30">
        <f>MATCH(2,$AB$5:$AB$24,0)</f>
        <v>10</v>
      </c>
      <c r="AB30" s="30" t="str">
        <f t="shared" ref="AB30:AB31" si="1">INDEX($AC$5:$AC$24,$AA30,1)</f>
        <v>2nd</v>
      </c>
      <c r="AC30" s="30" t="str">
        <f t="shared" ref="AC30:AC31" si="2">INDEX($A$5:$A$24,$AA30,1)</f>
        <v>Port Hills</v>
      </c>
      <c r="AD30" s="88">
        <f t="shared" ref="AD30:AD31" si="3">INDEX($U$5:$U$24,$AA30,1)</f>
        <v>7</v>
      </c>
    </row>
    <row r="31" spans="1:30" x14ac:dyDescent="0.45">
      <c r="AA31">
        <f>MATCH(3,$AB$5:$AB$24,0)</f>
        <v>13</v>
      </c>
      <c r="AB31" s="30" t="str">
        <f t="shared" si="1"/>
        <v>3rd</v>
      </c>
      <c r="AC31" s="30" t="str">
        <f t="shared" si="2"/>
        <v>Sumner</v>
      </c>
      <c r="AD31" s="88">
        <f t="shared" si="3"/>
        <v>8</v>
      </c>
    </row>
  </sheetData>
  <mergeCells count="3">
    <mergeCell ref="A1:V1"/>
    <mergeCell ref="B3:T3"/>
    <mergeCell ref="AB28:AC28"/>
  </mergeCells>
  <pageMargins left="0.40972222222222199" right="0.40972222222222199" top="0.6" bottom="0.35" header="0.51180555555555496" footer="0.51180555555555496"/>
  <pageSetup paperSize="9" firstPageNumber="0" orientation="landscape" horizontalDpi="300" verticalDpi="30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  <pageSetUpPr fitToPage="1"/>
  </sheetPr>
  <dimension ref="A1:Y31"/>
  <sheetViews>
    <sheetView topLeftCell="A2" zoomScaleNormal="100" workbookViewId="0">
      <selection activeCell="S18" sqref="S18"/>
    </sheetView>
  </sheetViews>
  <sheetFormatPr defaultColWidth="8.53125" defaultRowHeight="14.25" x14ac:dyDescent="0.45"/>
  <cols>
    <col min="1" max="1" width="22.46484375" customWidth="1"/>
    <col min="3" max="8" width="7" customWidth="1"/>
    <col min="9" max="9" width="5.86328125" customWidth="1"/>
    <col min="10" max="14" width="7" customWidth="1"/>
    <col min="15" max="15" width="8.6640625" customWidth="1"/>
    <col min="24" max="24" width="19.33203125" customWidth="1"/>
    <col min="25" max="25" width="13.53125" customWidth="1"/>
    <col min="26" max="26" width="6.86328125" customWidth="1"/>
  </cols>
  <sheetData>
    <row r="1" spans="1:25" s="4" customFormat="1" ht="46.5" x14ac:dyDescent="1.4">
      <c r="A1" s="301" t="s">
        <v>56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</row>
    <row r="3" spans="1:25" s="5" customFormat="1" ht="21" customHeight="1" thickBot="1" x14ac:dyDescent="0.6">
      <c r="A3" s="5" t="s">
        <v>4</v>
      </c>
      <c r="B3" s="296" t="s">
        <v>71</v>
      </c>
      <c r="C3" s="296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</row>
    <row r="4" spans="1:25" s="92" customFormat="1" ht="78" customHeight="1" thickBot="1" x14ac:dyDescent="0.4">
      <c r="A4" s="91"/>
      <c r="B4" s="136" t="s">
        <v>187</v>
      </c>
      <c r="C4" s="39" t="s">
        <v>188</v>
      </c>
      <c r="D4" s="39" t="s">
        <v>138</v>
      </c>
      <c r="E4" s="39" t="s">
        <v>173</v>
      </c>
      <c r="F4" s="39" t="s">
        <v>139</v>
      </c>
      <c r="G4" s="39" t="s">
        <v>141</v>
      </c>
      <c r="H4" s="39" t="s">
        <v>142</v>
      </c>
      <c r="I4" s="39" t="s">
        <v>189</v>
      </c>
      <c r="J4" s="162" t="s">
        <v>190</v>
      </c>
      <c r="K4" s="39" t="s">
        <v>144</v>
      </c>
      <c r="L4" s="39" t="s">
        <v>147</v>
      </c>
      <c r="M4" s="39" t="s">
        <v>146</v>
      </c>
      <c r="N4" s="39" t="s">
        <v>149</v>
      </c>
      <c r="O4" s="39" t="s">
        <v>148</v>
      </c>
      <c r="P4" s="42" t="s">
        <v>89</v>
      </c>
      <c r="Q4" s="42" t="s">
        <v>90</v>
      </c>
      <c r="R4" s="42" t="s">
        <v>91</v>
      </c>
      <c r="S4" s="42" t="s">
        <v>92</v>
      </c>
      <c r="T4" s="42" t="s">
        <v>93</v>
      </c>
      <c r="U4" s="42" t="s">
        <v>94</v>
      </c>
      <c r="V4" s="20"/>
      <c r="W4" s="20"/>
      <c r="X4" s="20"/>
    </row>
    <row r="5" spans="1:25" s="20" customFormat="1" ht="13.5" x14ac:dyDescent="0.35">
      <c r="A5" s="43" t="str">
        <f>'Club of the Year Overall Points'!A5</f>
        <v>Ashburton</v>
      </c>
      <c r="B5" s="123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96"/>
      <c r="Q5" s="97"/>
      <c r="R5" s="98"/>
      <c r="S5" s="99"/>
      <c r="T5" s="99" t="str">
        <f>IF(U5=0,"",VLOOKUP(U5,Setup!$A$3:$C$22,3))</f>
        <v/>
      </c>
      <c r="U5" s="54"/>
      <c r="V5" s="20" t="str">
        <f t="shared" ref="V5:V24" si="0">IF(U5="","",IF(COUNTIF(U$5:U$24,U5)&gt;1,"=",""))</f>
        <v/>
      </c>
      <c r="W5" s="20" t="str">
        <f>IF(V5="",IF(U5="","",U5),U5+COUNTIF(U$5:U5,U5)-1)</f>
        <v/>
      </c>
      <c r="X5" s="20" t="str">
        <f>IF(U5="","",CONCATENATE(VLOOKUP(U5,Setup!$A$3:$B$22,2),V5))</f>
        <v/>
      </c>
    </row>
    <row r="6" spans="1:25" s="20" customFormat="1" ht="13.5" x14ac:dyDescent="0.35">
      <c r="A6" s="55" t="str">
        <f>'Club of the Year Overall Points'!A6</f>
        <v>Christchurch Avon</v>
      </c>
      <c r="B6" s="126">
        <v>2</v>
      </c>
      <c r="C6" s="128"/>
      <c r="D6" s="128" t="s">
        <v>317</v>
      </c>
      <c r="E6" s="128">
        <v>1</v>
      </c>
      <c r="F6" s="128"/>
      <c r="G6" s="128"/>
      <c r="H6" s="128"/>
      <c r="I6" s="128"/>
      <c r="J6" s="128"/>
      <c r="K6" s="128"/>
      <c r="L6" s="128">
        <v>4</v>
      </c>
      <c r="M6" s="128" t="s">
        <v>322</v>
      </c>
      <c r="N6" s="128" t="s">
        <v>151</v>
      </c>
      <c r="O6" s="128" t="s">
        <v>150</v>
      </c>
      <c r="P6" s="96">
        <v>4</v>
      </c>
      <c r="Q6" s="97"/>
      <c r="R6" s="98"/>
      <c r="S6" s="99"/>
      <c r="T6" s="99">
        <f>IF(U6=0,"",VLOOKUP(U6,Setup!$A$3:$C$22,3))</f>
        <v>20</v>
      </c>
      <c r="U6" s="54">
        <v>1</v>
      </c>
      <c r="V6" s="20" t="str">
        <f t="shared" si="0"/>
        <v/>
      </c>
      <c r="W6" s="20">
        <f>IF(V6="",IF(U6="","",U6),U6+COUNTIF(U$5:U6,U6)-1)</f>
        <v>1</v>
      </c>
      <c r="X6" s="20" t="str">
        <f>IF(U6="","",CONCATENATE(VLOOKUP(U6,Setup!$A$3:$B$22,2),V6))</f>
        <v>1st</v>
      </c>
    </row>
    <row r="7" spans="1:25" s="20" customFormat="1" ht="13.5" x14ac:dyDescent="0.35">
      <c r="A7" s="43" t="str">
        <f>'Club of the Year Overall Points'!A7</f>
        <v>DGRS</v>
      </c>
      <c r="B7" s="123"/>
      <c r="C7" s="125"/>
      <c r="D7" s="125">
        <v>3</v>
      </c>
      <c r="E7" s="125"/>
      <c r="F7" s="125">
        <v>1</v>
      </c>
      <c r="G7" s="125"/>
      <c r="H7" s="125"/>
      <c r="I7" s="125"/>
      <c r="J7" s="125"/>
      <c r="K7" s="125"/>
      <c r="L7" s="125"/>
      <c r="M7" s="125"/>
      <c r="N7" s="125"/>
      <c r="O7" s="125"/>
      <c r="P7" s="96"/>
      <c r="Q7" s="97"/>
      <c r="R7" s="98" t="s">
        <v>325</v>
      </c>
      <c r="S7" s="99"/>
      <c r="T7" s="99">
        <v>13</v>
      </c>
      <c r="U7" s="54">
        <v>4</v>
      </c>
      <c r="V7" s="20" t="str">
        <f t="shared" si="0"/>
        <v>=</v>
      </c>
      <c r="W7" s="20">
        <f>IF(V7="",IF(U7="","",U7),U7+COUNTIF(U$5:U7,U7)-1)</f>
        <v>4</v>
      </c>
      <c r="X7" s="20" t="str">
        <f>IF(U7="","",CONCATENATE(VLOOKUP(U7,Setup!$A$3:$B$22,2),V7))</f>
        <v>4th=</v>
      </c>
    </row>
    <row r="8" spans="1:25" s="20" customFormat="1" ht="13.5" x14ac:dyDescent="0.35">
      <c r="A8" s="55" t="str">
        <f>'Club of the Year Overall Points'!A8</f>
        <v>Methodist</v>
      </c>
      <c r="B8" s="126"/>
      <c r="C8" s="128"/>
      <c r="D8" s="128"/>
      <c r="E8" s="128"/>
      <c r="F8" s="128"/>
      <c r="G8" s="128"/>
      <c r="H8" s="128"/>
      <c r="I8" s="128"/>
      <c r="J8" s="128"/>
      <c r="K8" s="128"/>
      <c r="L8" s="128"/>
      <c r="M8" s="128"/>
      <c r="N8" s="128"/>
      <c r="O8" s="128"/>
      <c r="P8" s="96"/>
      <c r="Q8" s="97"/>
      <c r="R8" s="98"/>
      <c r="S8" s="99"/>
      <c r="T8" s="99" t="str">
        <f>IF(U8=0,"",VLOOKUP(U8,Setup!$A$3:$C$22,3))</f>
        <v/>
      </c>
      <c r="U8" s="54"/>
      <c r="V8" s="20" t="str">
        <f t="shared" si="0"/>
        <v/>
      </c>
      <c r="W8" s="20" t="str">
        <f>IF(V8="",IF(U8="","",U8),U8+COUNTIF(U$5:U8,U8)-1)</f>
        <v/>
      </c>
      <c r="X8" s="20" t="str">
        <f>IF(U8="","",CONCATENATE(VLOOKUP(U8,Setup!$A$3:$B$22,2),V8))</f>
        <v/>
      </c>
    </row>
    <row r="9" spans="1:25" s="20" customFormat="1" ht="13.5" x14ac:dyDescent="0.35">
      <c r="A9" s="43" t="str">
        <f>'Club of the Year Overall Points'!A9</f>
        <v>New Brighton/Olympic</v>
      </c>
      <c r="B9" s="123"/>
      <c r="C9" s="125"/>
      <c r="D9" s="125">
        <v>1</v>
      </c>
      <c r="E9" s="125"/>
      <c r="F9" s="163"/>
      <c r="G9" s="163"/>
      <c r="H9" s="125"/>
      <c r="I9" s="125"/>
      <c r="J9" s="125"/>
      <c r="K9" s="125"/>
      <c r="L9" s="125"/>
      <c r="M9" s="125"/>
      <c r="N9" s="125"/>
      <c r="O9" s="125"/>
      <c r="P9" s="96"/>
      <c r="Q9" s="97"/>
      <c r="R9" s="98"/>
      <c r="S9" s="99" t="s">
        <v>327</v>
      </c>
      <c r="T9" s="99">
        <v>7</v>
      </c>
      <c r="U9" s="54">
        <v>7</v>
      </c>
      <c r="V9" s="20" t="str">
        <f t="shared" si="0"/>
        <v>=</v>
      </c>
      <c r="W9" s="20">
        <f>IF(V9="",IF(U9="","",U9),U9+COUNTIF(U$5:U9,U9)-1)</f>
        <v>7</v>
      </c>
      <c r="X9" s="20" t="str">
        <f>IF(U9="","",CONCATENATE(VLOOKUP(U9,Setup!$A$3:$B$22,2),V9))</f>
        <v>7th=</v>
      </c>
    </row>
    <row r="10" spans="1:25" s="20" customFormat="1" ht="13.5" x14ac:dyDescent="0.35">
      <c r="A10" s="55" t="str">
        <f>'Club of the Year Overall Points'!A10</f>
        <v>North Canterbury</v>
      </c>
      <c r="B10" s="126"/>
      <c r="C10" s="128"/>
      <c r="D10" s="128"/>
      <c r="E10" s="128"/>
      <c r="F10" s="128"/>
      <c r="G10" s="128"/>
      <c r="H10" s="128"/>
      <c r="I10" s="128"/>
      <c r="J10" s="128"/>
      <c r="K10" s="128"/>
      <c r="L10" s="128"/>
      <c r="M10" s="128"/>
      <c r="N10" s="128"/>
      <c r="O10" s="128"/>
      <c r="P10" s="96"/>
      <c r="Q10" s="97"/>
      <c r="R10" s="98"/>
      <c r="S10" s="99"/>
      <c r="T10" s="99" t="str">
        <f>IF(U10=0,"",VLOOKUP(U10,Setup!$A$3:$C$22,3))</f>
        <v/>
      </c>
      <c r="U10" s="54"/>
      <c r="V10" s="20" t="str">
        <f t="shared" si="0"/>
        <v/>
      </c>
      <c r="W10" s="20" t="str">
        <f>IF(V10="",IF(U10="","",U10),U10+COUNTIF(U$5:U10,U10)-1)</f>
        <v/>
      </c>
      <c r="X10" s="20" t="str">
        <f>IF(U10="","",CONCATENATE(VLOOKUP(U10,Setup!$A$3:$B$22,2),V10))</f>
        <v/>
      </c>
    </row>
    <row r="11" spans="1:25" s="20" customFormat="1" ht="13.5" x14ac:dyDescent="0.35">
      <c r="A11" s="43" t="str">
        <f>'Club of the Year Overall Points'!A11</f>
        <v>Old Boys</v>
      </c>
      <c r="B11" s="123"/>
      <c r="C11" s="125"/>
      <c r="D11" s="125"/>
      <c r="E11" s="125"/>
      <c r="F11" s="125"/>
      <c r="G11" s="125"/>
      <c r="H11" s="125"/>
      <c r="I11" s="125"/>
      <c r="J11" s="125"/>
      <c r="K11" s="125"/>
      <c r="L11" s="125"/>
      <c r="M11" s="125"/>
      <c r="N11" s="125"/>
      <c r="O11" s="125"/>
      <c r="P11" s="96"/>
      <c r="Q11" s="97"/>
      <c r="R11" s="98"/>
      <c r="S11" s="99"/>
      <c r="T11" s="99" t="str">
        <f>IF(U11=0,"",VLOOKUP(U11,Setup!$A$3:$C$22,3))</f>
        <v/>
      </c>
      <c r="U11" s="54"/>
      <c r="V11" s="20" t="str">
        <f t="shared" si="0"/>
        <v/>
      </c>
      <c r="W11" s="20" t="str">
        <f>IF(V11="",IF(U11="","",U11),U11+COUNTIF(U$5:U11,U11)-1)</f>
        <v/>
      </c>
      <c r="X11" s="20" t="str">
        <f>IF(U11="","",CONCATENATE(VLOOKUP(U11,Setup!$A$3:$B$22,2),V11))</f>
        <v/>
      </c>
    </row>
    <row r="12" spans="1:25" s="20" customFormat="1" ht="13.5" x14ac:dyDescent="0.35">
      <c r="A12" s="55" t="str">
        <f>'Club of the Year Overall Points'!A12</f>
        <v>Papanui Toc H</v>
      </c>
      <c r="B12" s="126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>
        <v>2</v>
      </c>
      <c r="O12" s="128"/>
      <c r="P12" s="96"/>
      <c r="Q12" s="97"/>
      <c r="R12" s="98"/>
      <c r="S12" s="99">
        <v>2</v>
      </c>
      <c r="T12" s="99">
        <f>IF(U12=0,"",VLOOKUP(U12,Setup!$A$3:$C$22,3))</f>
        <v>4</v>
      </c>
      <c r="U12" s="54">
        <v>9</v>
      </c>
      <c r="V12" s="20" t="str">
        <f t="shared" si="0"/>
        <v/>
      </c>
      <c r="W12" s="20">
        <f>IF(V12="",IF(U12="","",U12),U12+COUNTIF(U$5:U12,U12)-1)</f>
        <v>9</v>
      </c>
      <c r="X12" s="20" t="str">
        <f>IF(U12="","",CONCATENATE(VLOOKUP(U12,Setup!$A$3:$B$22,2),V12))</f>
        <v>9th</v>
      </c>
    </row>
    <row r="13" spans="1:25" s="20" customFormat="1" ht="13.5" x14ac:dyDescent="0.35">
      <c r="A13" s="43" t="str">
        <f>'Club of the Year Overall Points'!A13</f>
        <v>Phoenix</v>
      </c>
      <c r="B13" s="123"/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96"/>
      <c r="Q13" s="97"/>
      <c r="R13" s="98"/>
      <c r="S13" s="99"/>
      <c r="T13" s="99" t="str">
        <f>IF(U13=0,"",VLOOKUP(U13,Setup!$A$3:$C$22,3))</f>
        <v/>
      </c>
      <c r="U13" s="54"/>
      <c r="V13" s="20" t="str">
        <f t="shared" si="0"/>
        <v/>
      </c>
      <c r="W13" s="20" t="str">
        <f>IF(V13="",IF(U13="","",U13),U13+COUNTIF(U$5:U13,U13)-1)</f>
        <v/>
      </c>
      <c r="X13" s="20" t="str">
        <f>IF(U13="","",CONCATENATE(VLOOKUP(U13,Setup!$A$3:$B$22,2),V13))</f>
        <v/>
      </c>
    </row>
    <row r="14" spans="1:25" s="20" customFormat="1" x14ac:dyDescent="0.45">
      <c r="A14" s="55" t="str">
        <f>'Club of the Year Overall Points'!A14</f>
        <v>Port Hills</v>
      </c>
      <c r="B14" s="126"/>
      <c r="C14" s="128"/>
      <c r="D14" s="128"/>
      <c r="E14" s="128"/>
      <c r="F14" s="128"/>
      <c r="G14" s="128"/>
      <c r="H14" s="128"/>
      <c r="I14" s="128"/>
      <c r="J14" s="128"/>
      <c r="K14" s="128"/>
      <c r="L14" s="128">
        <v>1</v>
      </c>
      <c r="M14" s="128"/>
      <c r="N14" s="128"/>
      <c r="O14" s="128">
        <v>3</v>
      </c>
      <c r="P14" s="96"/>
      <c r="Q14" s="97"/>
      <c r="R14" s="98" t="s">
        <v>325</v>
      </c>
      <c r="S14" s="99"/>
      <c r="T14" s="99">
        <v>13</v>
      </c>
      <c r="U14" s="54">
        <v>4</v>
      </c>
      <c r="V14" s="20" t="str">
        <f t="shared" si="0"/>
        <v>=</v>
      </c>
      <c r="W14" s="20">
        <f>IF(V14="",IF(U14="","",U14),U14+COUNTIF(U$5:U14,U14)-1)</f>
        <v>5</v>
      </c>
      <c r="X14" s="20" t="str">
        <f>IF(U14="","",CONCATENATE(VLOOKUP(U14,Setup!$A$3:$B$22,2),V14))</f>
        <v>4th=</v>
      </c>
      <c r="Y14"/>
    </row>
    <row r="15" spans="1:25" s="20" customFormat="1" x14ac:dyDescent="0.45">
      <c r="A15" s="43" t="str">
        <f>'Club of the Year Overall Points'!A15</f>
        <v>Run Timaru</v>
      </c>
      <c r="B15" s="164"/>
      <c r="C15" s="125"/>
      <c r="D15" s="125"/>
      <c r="E15" s="125"/>
      <c r="F15" s="125"/>
      <c r="G15" s="125"/>
      <c r="H15" s="125"/>
      <c r="I15" s="125"/>
      <c r="J15" s="125"/>
      <c r="K15" s="125"/>
      <c r="L15" s="125"/>
      <c r="M15" s="125"/>
      <c r="N15" s="125"/>
      <c r="O15" s="125"/>
      <c r="P15" s="96"/>
      <c r="Q15" s="97"/>
      <c r="R15" s="98"/>
      <c r="S15" s="99"/>
      <c r="T15" s="99" t="str">
        <f>IF(U15=0,"",VLOOKUP(U15,Setup!$A$3:$C$22,3))</f>
        <v/>
      </c>
      <c r="U15" s="54"/>
      <c r="V15" s="20" t="str">
        <f t="shared" si="0"/>
        <v/>
      </c>
      <c r="W15" s="20" t="str">
        <f>IF(V15="",IF(U15="","",U15),U15+COUNTIF(U$5:U15,U15)-1)</f>
        <v/>
      </c>
      <c r="X15" s="20" t="str">
        <f>IF(U15="","",CONCATENATE(VLOOKUP(U15,Setup!$A$3:$B$22,2),V15))</f>
        <v/>
      </c>
      <c r="Y15"/>
    </row>
    <row r="16" spans="1:25" s="20" customFormat="1" x14ac:dyDescent="0.45">
      <c r="A16" s="55" t="str">
        <f>'Club of the Year Overall Points'!A16</f>
        <v>Selwyn</v>
      </c>
      <c r="B16" s="126"/>
      <c r="C16" s="128"/>
      <c r="D16" s="128"/>
      <c r="E16" s="128"/>
      <c r="F16" s="128"/>
      <c r="G16" s="128"/>
      <c r="H16" s="128"/>
      <c r="I16" s="128"/>
      <c r="J16" s="128"/>
      <c r="K16" s="128"/>
      <c r="L16" s="128">
        <v>2</v>
      </c>
      <c r="M16" s="128">
        <v>3</v>
      </c>
      <c r="N16" s="128"/>
      <c r="O16" s="128"/>
      <c r="P16" s="96"/>
      <c r="Q16" s="97"/>
      <c r="R16" s="98">
        <v>5</v>
      </c>
      <c r="S16" s="99"/>
      <c r="T16" s="99">
        <f>IF(U16=0,"",VLOOKUP(U16,Setup!$A$3:$C$22,3))</f>
        <v>10</v>
      </c>
      <c r="U16" s="54">
        <v>6</v>
      </c>
      <c r="V16" s="20" t="str">
        <f t="shared" si="0"/>
        <v/>
      </c>
      <c r="W16" s="20">
        <f>IF(V16="",IF(U16="","",U16),U16+COUNTIF(U$5:U16,U16)-1)</f>
        <v>6</v>
      </c>
      <c r="X16" s="20" t="str">
        <f>IF(U16="","",CONCATENATE(VLOOKUP(U16,Setup!$A$3:$B$22,2),V16))</f>
        <v>6th</v>
      </c>
      <c r="Y16"/>
    </row>
    <row r="17" spans="1:25" s="20" customFormat="1" x14ac:dyDescent="0.45">
      <c r="A17" s="26" t="str">
        <f>'Club of the Year Overall Points'!A17</f>
        <v>Sumner</v>
      </c>
      <c r="B17" s="129"/>
      <c r="C17" s="131"/>
      <c r="D17" s="131"/>
      <c r="E17" s="131"/>
      <c r="F17" s="131"/>
      <c r="G17" s="131"/>
      <c r="H17" s="131">
        <v>1</v>
      </c>
      <c r="I17" s="131"/>
      <c r="J17" s="131"/>
      <c r="K17" s="131"/>
      <c r="L17" s="131" t="s">
        <v>323</v>
      </c>
      <c r="M17" s="131">
        <v>5</v>
      </c>
      <c r="N17" s="131"/>
      <c r="O17" s="131">
        <v>4</v>
      </c>
      <c r="P17" s="112">
        <v>13</v>
      </c>
      <c r="Q17" s="113"/>
      <c r="R17" s="114"/>
      <c r="S17" s="115"/>
      <c r="T17" s="99">
        <f>IF(U17=0,"",VLOOKUP(U17,Setup!$A$3:$C$22,3))</f>
        <v>18</v>
      </c>
      <c r="U17" s="54">
        <v>2</v>
      </c>
      <c r="V17" s="20" t="str">
        <f t="shared" si="0"/>
        <v/>
      </c>
      <c r="W17" s="20">
        <f>IF(V17="",IF(U17="","",U17),U17+COUNTIF(U$5:U17,U17)-1)</f>
        <v>2</v>
      </c>
      <c r="X17" s="20" t="str">
        <f>IF(U17="","",CONCATENATE(VLOOKUP(U17,Setup!$A$3:$B$22,2),V17))</f>
        <v>2nd</v>
      </c>
      <c r="Y17"/>
    </row>
    <row r="18" spans="1:25" s="20" customFormat="1" x14ac:dyDescent="0.45">
      <c r="A18" s="55" t="str">
        <f>'Club of the Year Overall Points'!A18</f>
        <v>University of Canterbury</v>
      </c>
      <c r="B18" s="126">
        <v>1</v>
      </c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96"/>
      <c r="Q18" s="113"/>
      <c r="R18" s="114"/>
      <c r="S18" s="115" t="s">
        <v>327</v>
      </c>
      <c r="T18" s="99">
        <v>7</v>
      </c>
      <c r="U18" s="54">
        <v>7</v>
      </c>
      <c r="V18" s="20" t="str">
        <f t="shared" si="0"/>
        <v>=</v>
      </c>
      <c r="W18" s="20">
        <f>IF(V18="",IF(U18="","",U18),U18+COUNTIF(U$5:U18,U18)-1)</f>
        <v>8</v>
      </c>
      <c r="X18" s="20" t="str">
        <f>IF(U18="","",CONCATENATE(VLOOKUP(U18,Setup!$A$3:$B$22,2),V18))</f>
        <v>7th=</v>
      </c>
      <c r="Y18"/>
    </row>
    <row r="19" spans="1:25" s="20" customFormat="1" x14ac:dyDescent="0.45">
      <c r="A19" s="26" t="str">
        <f>'Club of the Year Overall Points'!A19</f>
        <v>Whippets</v>
      </c>
      <c r="B19" s="129"/>
      <c r="C19" s="131" t="s">
        <v>324</v>
      </c>
      <c r="D19" s="131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12"/>
      <c r="Q19" s="113">
        <v>6</v>
      </c>
      <c r="R19" s="114"/>
      <c r="S19" s="115"/>
      <c r="T19" s="99">
        <f>IF(U19=0,"",VLOOKUP(U19,Setup!$A$3:$C$22,3))</f>
        <v>16</v>
      </c>
      <c r="U19" s="54">
        <v>3</v>
      </c>
      <c r="V19" s="20" t="str">
        <f t="shared" si="0"/>
        <v/>
      </c>
      <c r="W19" s="20">
        <f>IF(V19="",IF(U19="","",U19),U19+COUNTIF(U$5:U19,U19)-1)</f>
        <v>3</v>
      </c>
      <c r="X19" s="20" t="str">
        <f>IF(U19="","",CONCATENATE(VLOOKUP(U19,Setup!$A$3:$B$22,2),V19))</f>
        <v>3rd</v>
      </c>
      <c r="Y19"/>
    </row>
    <row r="20" spans="1:25" s="20" customFormat="1" x14ac:dyDescent="0.45">
      <c r="A20" s="55" t="str">
        <f>'Club of the Year Overall Points'!A20</f>
        <v xml:space="preserve"> </v>
      </c>
      <c r="B20" s="126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96"/>
      <c r="Q20" s="113"/>
      <c r="R20" s="114"/>
      <c r="S20" s="115"/>
      <c r="T20" s="99" t="str">
        <f>IF(U20=0,"",VLOOKUP(U20,Setup!$A$3:$C$22,3))</f>
        <v/>
      </c>
      <c r="U20" s="54"/>
      <c r="V20" s="20" t="str">
        <f t="shared" si="0"/>
        <v/>
      </c>
      <c r="W20" s="20" t="str">
        <f>IF(V20="",IF(U20="","",U20),U20+COUNTIF(U$5:U20,U20)-1)</f>
        <v/>
      </c>
      <c r="X20" s="20" t="str">
        <f>IF(U20="","",CONCATENATE(VLOOKUP(U20,Setup!$A$3:$B$22,2),V20))</f>
        <v/>
      </c>
      <c r="Y20"/>
    </row>
    <row r="21" spans="1:25" s="20" customFormat="1" x14ac:dyDescent="0.45">
      <c r="A21" s="26" t="str">
        <f>'Club of the Year Overall Points'!A21</f>
        <v xml:space="preserve"> </v>
      </c>
      <c r="B21" s="129"/>
      <c r="C21" s="131"/>
      <c r="D21" s="131"/>
      <c r="E21" s="131"/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112"/>
      <c r="Q21" s="113"/>
      <c r="R21" s="114"/>
      <c r="S21" s="115"/>
      <c r="T21" s="99" t="str">
        <f>IF(U21=0,"",VLOOKUP(U21,Setup!$A$3:$C$22,3))</f>
        <v/>
      </c>
      <c r="U21" s="54"/>
      <c r="V21" s="20" t="str">
        <f t="shared" si="0"/>
        <v/>
      </c>
      <c r="W21" s="20" t="str">
        <f>IF(V21="",IF(U21="","",U21),U21+COUNTIF(U$5:U21,U21)-1)</f>
        <v/>
      </c>
      <c r="X21" s="20" t="str">
        <f>IF(U21="","",CONCATENATE(VLOOKUP(U21,Setup!$A$3:$B$22,2),V21))</f>
        <v/>
      </c>
      <c r="Y21"/>
    </row>
    <row r="22" spans="1:25" s="20" customFormat="1" x14ac:dyDescent="0.45">
      <c r="A22" s="55" t="str">
        <f>'Club of the Year Overall Points'!A22</f>
        <v xml:space="preserve"> </v>
      </c>
      <c r="B22" s="126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96"/>
      <c r="Q22" s="113"/>
      <c r="R22" s="114"/>
      <c r="S22" s="115"/>
      <c r="T22" s="99" t="str">
        <f>IF(U22=0,"",VLOOKUP(U22,Setup!$A$3:$C$22,3))</f>
        <v/>
      </c>
      <c r="U22" s="54"/>
      <c r="V22" s="20" t="str">
        <f t="shared" si="0"/>
        <v/>
      </c>
      <c r="W22" s="20" t="str">
        <f>IF(V22="",IF(U22="","",U22),U22+COUNTIF(U$5:U22,U22)-1)</f>
        <v/>
      </c>
      <c r="X22" s="20" t="str">
        <f>IF(U22="","",CONCATENATE(VLOOKUP(U22,Setup!$A$3:$B$22,2),V22))</f>
        <v/>
      </c>
      <c r="Y22"/>
    </row>
    <row r="23" spans="1:25" s="20" customFormat="1" x14ac:dyDescent="0.45">
      <c r="A23" s="26" t="str">
        <f>'Club of the Year Overall Points'!A23</f>
        <v xml:space="preserve"> </v>
      </c>
      <c r="B23" s="129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12"/>
      <c r="Q23" s="113"/>
      <c r="R23" s="114"/>
      <c r="S23" s="115"/>
      <c r="T23" s="99" t="str">
        <f>IF(U23=0,"",VLOOKUP(U23,Setup!$A$3:$C$22,3))</f>
        <v/>
      </c>
      <c r="U23" s="54"/>
      <c r="V23" s="20" t="str">
        <f t="shared" si="0"/>
        <v/>
      </c>
      <c r="W23" s="20" t="str">
        <f>IF(V23="",IF(U23="","",U23),U23+COUNTIF(U$5:U23,U23)-1)</f>
        <v/>
      </c>
      <c r="X23" s="20" t="str">
        <f>IF(U23="","",CONCATENATE(VLOOKUP(U23,Setup!$A$3:$B$22,2),V23))</f>
        <v/>
      </c>
      <c r="Y23"/>
    </row>
    <row r="24" spans="1:25" s="20" customFormat="1" ht="14.65" thickBot="1" x14ac:dyDescent="0.5">
      <c r="A24" s="76"/>
      <c r="B24" s="132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19"/>
      <c r="Q24" s="120"/>
      <c r="R24" s="121"/>
      <c r="S24" s="122"/>
      <c r="T24" s="122" t="str">
        <f>IF(U24=0,"",VLOOKUP(U24,Setup!$A$3:$C$22,3))</f>
        <v/>
      </c>
      <c r="U24" s="86"/>
      <c r="V24" s="20" t="str">
        <f t="shared" si="0"/>
        <v/>
      </c>
      <c r="W24" s="20" t="str">
        <f>IF(V24="",IF(U24="","",U24),U24+COUNTIF(U$5:U24,U24)-1)</f>
        <v/>
      </c>
      <c r="X24" s="20" t="str">
        <f>IF(U24="","",CONCATENATE(VLOOKUP(U24,Setup!$A$3:$B$22,2),V24))</f>
        <v/>
      </c>
      <c r="Y24"/>
    </row>
    <row r="25" spans="1:25" s="20" customFormat="1" x14ac:dyDescent="0.45"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U25"/>
      <c r="V25"/>
      <c r="W25"/>
      <c r="X25"/>
      <c r="Y25"/>
    </row>
    <row r="28" spans="1:25" x14ac:dyDescent="0.45">
      <c r="W28" s="297" t="str">
        <f>+$A$1</f>
        <v>Kennett Cup</v>
      </c>
      <c r="X28" s="297"/>
      <c r="Y28" s="87" t="s">
        <v>119</v>
      </c>
    </row>
    <row r="29" spans="1:25" x14ac:dyDescent="0.45">
      <c r="V29">
        <f>MATCH(1,$W$5:$W$24,0)</f>
        <v>2</v>
      </c>
      <c r="W29" s="30" t="str">
        <f>INDEX(X$5:X$24,V29,1)</f>
        <v>1st</v>
      </c>
      <c r="X29" s="30" t="str">
        <f>INDEX($A$5:$A$24,V29,1)</f>
        <v>Christchurch Avon</v>
      </c>
      <c r="Y29" s="88">
        <f>INDEX(P$5:P$24,V29,1)</f>
        <v>4</v>
      </c>
    </row>
    <row r="30" spans="1:25" x14ac:dyDescent="0.45">
      <c r="V30">
        <f>MATCH(2,$W$5:$W$24,0)</f>
        <v>13</v>
      </c>
      <c r="W30" s="30" t="str">
        <f t="shared" ref="W30:W31" si="1">INDEX(X$5:X$24,V30,1)</f>
        <v>2nd</v>
      </c>
      <c r="X30" s="30" t="str">
        <f t="shared" ref="X30:X31" si="2">INDEX($A$5:$A$24,V30,1)</f>
        <v>Sumner</v>
      </c>
      <c r="Y30" s="88">
        <f t="shared" ref="Y30" si="3">INDEX(P$5:P$24,V30,1)</f>
        <v>13</v>
      </c>
    </row>
    <row r="31" spans="1:25" x14ac:dyDescent="0.45">
      <c r="V31">
        <f>MATCH(3,$W$5:$W$24,0)</f>
        <v>15</v>
      </c>
      <c r="W31" s="30" t="str">
        <f t="shared" si="1"/>
        <v>3rd</v>
      </c>
      <c r="X31" s="30" t="str">
        <f t="shared" si="2"/>
        <v>Whippets</v>
      </c>
      <c r="Y31" s="88" t="s">
        <v>326</v>
      </c>
    </row>
  </sheetData>
  <mergeCells count="3">
    <mergeCell ref="A1:Q1"/>
    <mergeCell ref="B3:O3"/>
    <mergeCell ref="W28:X28"/>
  </mergeCells>
  <pageMargins left="0.27569444444444402" right="0.196527777777778" top="0.35416666666666702" bottom="0.31527777777777799" header="0.51180555555555496" footer="0.51180555555555496"/>
  <pageSetup paperSize="9" firstPageNumber="0" orientation="landscape" horizontalDpi="300" verticalDpi="30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C000"/>
    <pageSetUpPr fitToPage="1"/>
  </sheetPr>
  <dimension ref="A1:Y33"/>
  <sheetViews>
    <sheetView zoomScaleNormal="100" workbookViewId="0">
      <selection activeCell="P5" activeCellId="1" sqref="E6:E19 P5"/>
    </sheetView>
  </sheetViews>
  <sheetFormatPr defaultColWidth="8.53125" defaultRowHeight="14.25" x14ac:dyDescent="0.45"/>
  <cols>
    <col min="1" max="1" width="22.1328125" customWidth="1"/>
    <col min="2" max="3" width="7.53125" customWidth="1"/>
    <col min="4" max="4" width="9.33203125" customWidth="1"/>
    <col min="6" max="7" width="7.1328125" customWidth="1"/>
    <col min="8" max="11" width="7.53125" customWidth="1"/>
    <col min="12" max="12" width="8.86328125" customWidth="1"/>
    <col min="13" max="13" width="7.6640625" customWidth="1"/>
    <col min="14" max="18" width="7.53125" customWidth="1"/>
    <col min="19" max="20" width="8" customWidth="1"/>
    <col min="23" max="23" width="7.53125" customWidth="1"/>
    <col min="24" max="24" width="20.1328125" customWidth="1"/>
    <col min="25" max="25" width="9.1328125" customWidth="1"/>
  </cols>
  <sheetData>
    <row r="1" spans="1:22" s="4" customFormat="1" ht="46.5" x14ac:dyDescent="1.4">
      <c r="A1" s="302" t="s">
        <v>191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  <c r="P1" s="302"/>
      <c r="Q1" s="302"/>
      <c r="R1" s="302"/>
      <c r="S1" s="302"/>
      <c r="T1" s="302"/>
    </row>
    <row r="3" spans="1:22" s="5" customFormat="1" ht="21" customHeight="1" x14ac:dyDescent="0.55000000000000004">
      <c r="A3" s="5" t="s">
        <v>4</v>
      </c>
      <c r="B3" s="296" t="s">
        <v>71</v>
      </c>
      <c r="C3" s="296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90"/>
      <c r="Q3" s="90"/>
      <c r="R3" s="6"/>
      <c r="S3" s="6"/>
      <c r="T3" s="6"/>
      <c r="U3" s="6"/>
      <c r="V3" s="6"/>
    </row>
    <row r="4" spans="1:22" s="20" customFormat="1" ht="89.25" customHeight="1" x14ac:dyDescent="0.35">
      <c r="A4" s="7"/>
      <c r="B4" s="165" t="s">
        <v>72</v>
      </c>
      <c r="C4" s="165" t="s">
        <v>73</v>
      </c>
      <c r="D4" s="165" t="s">
        <v>192</v>
      </c>
      <c r="E4" s="165" t="s">
        <v>138</v>
      </c>
      <c r="F4" s="165" t="s">
        <v>193</v>
      </c>
      <c r="G4" s="39" t="s">
        <v>141</v>
      </c>
      <c r="H4" s="39" t="s">
        <v>142</v>
      </c>
      <c r="I4" s="165" t="s">
        <v>143</v>
      </c>
      <c r="J4" s="165" t="s">
        <v>144</v>
      </c>
      <c r="K4" s="165" t="s">
        <v>194</v>
      </c>
      <c r="L4" s="165" t="s">
        <v>195</v>
      </c>
      <c r="M4" s="165" t="s">
        <v>180</v>
      </c>
      <c r="N4" s="165" t="s">
        <v>181</v>
      </c>
      <c r="O4" s="165" t="s">
        <v>182</v>
      </c>
      <c r="P4" s="42" t="s">
        <v>89</v>
      </c>
      <c r="Q4" s="42" t="s">
        <v>90</v>
      </c>
      <c r="R4" s="42" t="s">
        <v>91</v>
      </c>
      <c r="S4" s="42" t="s">
        <v>92</v>
      </c>
      <c r="T4" s="42" t="s">
        <v>93</v>
      </c>
    </row>
    <row r="5" spans="1:22" s="20" customFormat="1" ht="13.5" x14ac:dyDescent="0.35">
      <c r="A5" s="43" t="str">
        <f>'Club of the Year Overall Points'!A5</f>
        <v>Ashburton</v>
      </c>
      <c r="B5" s="166"/>
      <c r="C5" s="167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96"/>
      <c r="Q5" s="97"/>
      <c r="R5" s="98"/>
      <c r="S5" s="99"/>
      <c r="T5" s="99"/>
    </row>
    <row r="6" spans="1:22" s="20" customFormat="1" ht="13.5" x14ac:dyDescent="0.35">
      <c r="A6" s="55" t="str">
        <f>'Club of the Year Overall Points'!A6</f>
        <v>Christchurch Avon</v>
      </c>
      <c r="B6" s="169"/>
      <c r="C6" s="170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96"/>
      <c r="Q6" s="97"/>
      <c r="R6" s="98"/>
      <c r="S6" s="99"/>
      <c r="T6" s="99"/>
      <c r="U6" s="20" t="s">
        <v>38</v>
      </c>
    </row>
    <row r="7" spans="1:22" s="20" customFormat="1" ht="13.5" x14ac:dyDescent="0.35">
      <c r="A7" s="43" t="str">
        <f>'Club of the Year Overall Points'!A7</f>
        <v>DGRS</v>
      </c>
      <c r="B7" s="166"/>
      <c r="C7" s="167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8"/>
      <c r="P7" s="96"/>
      <c r="Q7" s="97"/>
      <c r="R7" s="98"/>
      <c r="S7" s="99"/>
      <c r="T7" s="99"/>
      <c r="U7" s="20" t="s">
        <v>196</v>
      </c>
    </row>
    <row r="8" spans="1:22" s="20" customFormat="1" ht="13.5" x14ac:dyDescent="0.35">
      <c r="A8" s="55" t="str">
        <f>'Club of the Year Overall Points'!A8</f>
        <v>Methodist</v>
      </c>
      <c r="B8" s="169"/>
      <c r="C8" s="170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96"/>
      <c r="Q8" s="97"/>
      <c r="R8" s="98"/>
      <c r="S8" s="99"/>
      <c r="T8" s="99"/>
      <c r="U8" s="20" t="s">
        <v>197</v>
      </c>
    </row>
    <row r="9" spans="1:22" s="20" customFormat="1" ht="13.5" x14ac:dyDescent="0.35">
      <c r="A9" s="43" t="str">
        <f>'Club of the Year Overall Points'!A9</f>
        <v>New Brighton/Olympic</v>
      </c>
      <c r="B9" s="166"/>
      <c r="C9" s="167"/>
      <c r="D9" s="62"/>
      <c r="E9" s="62"/>
      <c r="F9" s="62"/>
      <c r="G9" s="62"/>
      <c r="H9" s="168"/>
      <c r="I9" s="168"/>
      <c r="J9" s="168"/>
      <c r="K9" s="168"/>
      <c r="L9" s="168"/>
      <c r="M9" s="168"/>
      <c r="N9" s="168"/>
      <c r="O9" s="168"/>
      <c r="P9" s="96"/>
      <c r="Q9" s="97"/>
      <c r="R9" s="98"/>
      <c r="S9" s="99"/>
      <c r="T9" s="99"/>
      <c r="U9" s="20" t="s">
        <v>42</v>
      </c>
    </row>
    <row r="10" spans="1:22" s="20" customFormat="1" ht="13.5" x14ac:dyDescent="0.35">
      <c r="A10" s="55" t="str">
        <f>'Club of the Year Overall Points'!A10</f>
        <v>North Canterbury</v>
      </c>
      <c r="B10" s="169"/>
      <c r="C10" s="170"/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96"/>
      <c r="Q10" s="97"/>
      <c r="R10" s="98"/>
      <c r="S10" s="99"/>
      <c r="T10" s="99"/>
    </row>
    <row r="11" spans="1:22" s="20" customFormat="1" ht="13.5" x14ac:dyDescent="0.35">
      <c r="A11" s="43" t="str">
        <f>'Club of the Year Overall Points'!A11</f>
        <v>Old Boys</v>
      </c>
      <c r="B11" s="166"/>
      <c r="C11" s="167"/>
      <c r="D11" s="168"/>
      <c r="E11" s="168"/>
      <c r="F11" s="168"/>
      <c r="G11" s="168"/>
      <c r="H11" s="168"/>
      <c r="I11" s="168"/>
      <c r="J11" s="168"/>
      <c r="K11" s="168"/>
      <c r="L11" s="168"/>
      <c r="M11" s="168"/>
      <c r="N11" s="168"/>
      <c r="O11" s="168"/>
      <c r="P11" s="96"/>
      <c r="Q11" s="97"/>
      <c r="R11" s="98"/>
      <c r="S11" s="99"/>
      <c r="T11" s="99"/>
    </row>
    <row r="12" spans="1:22" s="20" customFormat="1" ht="13.5" x14ac:dyDescent="0.35">
      <c r="A12" s="55" t="str">
        <f>'Club of the Year Overall Points'!A12</f>
        <v>Papanui Toc H</v>
      </c>
      <c r="B12" s="169"/>
      <c r="C12" s="170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96"/>
      <c r="Q12" s="97"/>
      <c r="R12" s="98"/>
      <c r="S12" s="99"/>
      <c r="T12" s="99"/>
      <c r="U12" s="20" t="s">
        <v>196</v>
      </c>
    </row>
    <row r="13" spans="1:22" s="20" customFormat="1" ht="13.5" x14ac:dyDescent="0.35">
      <c r="A13" s="43" t="str">
        <f>'Club of the Year Overall Points'!A13</f>
        <v>Phoenix</v>
      </c>
      <c r="B13" s="166"/>
      <c r="C13" s="167"/>
      <c r="D13" s="172"/>
      <c r="E13" s="172"/>
      <c r="F13" s="172"/>
      <c r="G13" s="172"/>
      <c r="H13" s="168"/>
      <c r="I13" s="168"/>
      <c r="J13" s="168"/>
      <c r="K13" s="168"/>
      <c r="L13" s="168"/>
      <c r="M13" s="168"/>
      <c r="N13" s="168"/>
      <c r="O13" s="168"/>
      <c r="P13" s="96"/>
      <c r="Q13" s="97"/>
      <c r="R13" s="98"/>
      <c r="S13" s="99"/>
      <c r="T13" s="99"/>
      <c r="U13" s="20" t="s">
        <v>40</v>
      </c>
    </row>
    <row r="14" spans="1:22" s="20" customFormat="1" ht="13.5" x14ac:dyDescent="0.35">
      <c r="A14" s="55" t="str">
        <f>'Club of the Year Overall Points'!A14</f>
        <v>Port Hills</v>
      </c>
      <c r="B14" s="169"/>
      <c r="C14" s="170"/>
      <c r="D14" s="173"/>
      <c r="E14" s="173"/>
      <c r="F14" s="173"/>
      <c r="G14" s="173"/>
      <c r="H14" s="171"/>
      <c r="I14" s="171"/>
      <c r="J14" s="171"/>
      <c r="K14" s="171"/>
      <c r="L14" s="171"/>
      <c r="M14" s="171"/>
      <c r="N14" s="171"/>
      <c r="O14" s="171"/>
      <c r="P14" s="96"/>
      <c r="Q14" s="97"/>
      <c r="R14" s="98"/>
      <c r="S14" s="99"/>
      <c r="T14" s="99"/>
    </row>
    <row r="15" spans="1:22" s="20" customFormat="1" ht="13.5" x14ac:dyDescent="0.35">
      <c r="A15" s="43" t="str">
        <f>'Club of the Year Overall Points'!A15</f>
        <v>Run Timaru</v>
      </c>
      <c r="B15" s="166"/>
      <c r="C15" s="167"/>
      <c r="D15" s="168"/>
      <c r="E15" s="168"/>
      <c r="F15" s="168"/>
      <c r="G15" s="168"/>
      <c r="H15" s="168"/>
      <c r="I15" s="168"/>
      <c r="J15" s="168"/>
      <c r="K15" s="168"/>
      <c r="L15" s="168"/>
      <c r="M15" s="168"/>
      <c r="N15" s="168"/>
      <c r="O15" s="168"/>
      <c r="P15" s="96"/>
      <c r="Q15" s="97"/>
      <c r="R15" s="98"/>
      <c r="S15" s="99"/>
      <c r="T15" s="99"/>
      <c r="U15" s="20" t="s">
        <v>39</v>
      </c>
    </row>
    <row r="16" spans="1:22" s="20" customFormat="1" ht="13.5" x14ac:dyDescent="0.35">
      <c r="A16" s="55" t="str">
        <f>'Club of the Year Overall Points'!A16</f>
        <v>Selwyn</v>
      </c>
      <c r="B16" s="174"/>
      <c r="C16" s="175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176"/>
      <c r="P16" s="96"/>
      <c r="Q16" s="97"/>
      <c r="R16" s="98"/>
      <c r="S16" s="99"/>
      <c r="T16" s="99"/>
      <c r="U16" s="20" t="s">
        <v>43</v>
      </c>
    </row>
    <row r="17" spans="1:25" s="20" customFormat="1" ht="13.5" x14ac:dyDescent="0.35">
      <c r="A17" s="26" t="str">
        <f>'Club of the Year Overall Points'!A17</f>
        <v>Sumner</v>
      </c>
      <c r="B17" s="177"/>
      <c r="C17" s="178"/>
      <c r="D17" s="179"/>
      <c r="E17" s="179"/>
      <c r="F17" s="179"/>
      <c r="G17" s="179"/>
      <c r="H17" s="179"/>
      <c r="I17" s="179"/>
      <c r="J17" s="179"/>
      <c r="K17" s="179"/>
      <c r="L17" s="179"/>
      <c r="M17" s="179"/>
      <c r="N17" s="179"/>
      <c r="O17" s="179"/>
      <c r="P17" s="112"/>
      <c r="Q17" s="113"/>
      <c r="R17" s="114"/>
      <c r="S17" s="115"/>
      <c r="T17" s="99"/>
      <c r="U17" s="20" t="s">
        <v>41</v>
      </c>
    </row>
    <row r="18" spans="1:25" s="20" customFormat="1" ht="13.5" x14ac:dyDescent="0.35">
      <c r="A18" s="55" t="str">
        <f>'Club of the Year Overall Points'!A18</f>
        <v>University of Canterbury</v>
      </c>
      <c r="B18" s="174"/>
      <c r="C18" s="175"/>
      <c r="D18" s="176"/>
      <c r="E18" s="176"/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96"/>
      <c r="Q18" s="113"/>
      <c r="R18" s="114"/>
      <c r="S18" s="115"/>
      <c r="T18" s="99"/>
    </row>
    <row r="19" spans="1:25" s="20" customFormat="1" ht="13.5" x14ac:dyDescent="0.35">
      <c r="A19" s="26" t="str">
        <f>'Club of the Year Overall Points'!A19</f>
        <v>Whippets</v>
      </c>
      <c r="B19" s="177"/>
      <c r="C19" s="178"/>
      <c r="D19" s="179"/>
      <c r="E19" s="179"/>
      <c r="F19" s="179"/>
      <c r="G19" s="179"/>
      <c r="H19" s="179"/>
      <c r="I19" s="179"/>
      <c r="J19" s="179"/>
      <c r="K19" s="179"/>
      <c r="L19" s="179"/>
      <c r="M19" s="179"/>
      <c r="N19" s="179"/>
      <c r="O19" s="179"/>
      <c r="P19" s="112"/>
      <c r="Q19" s="113"/>
      <c r="R19" s="114"/>
      <c r="S19" s="115"/>
      <c r="T19" s="99"/>
    </row>
    <row r="20" spans="1:25" s="20" customFormat="1" ht="13.5" x14ac:dyDescent="0.35">
      <c r="A20" s="55" t="str">
        <f>'Club of the Year Overall Points'!A20</f>
        <v xml:space="preserve"> </v>
      </c>
      <c r="B20" s="174"/>
      <c r="C20" s="175"/>
      <c r="D20" s="176"/>
      <c r="E20" s="176"/>
      <c r="F20" s="176"/>
      <c r="G20" s="176"/>
      <c r="H20" s="176"/>
      <c r="I20" s="176"/>
      <c r="J20" s="176"/>
      <c r="K20" s="176"/>
      <c r="L20" s="176"/>
      <c r="M20" s="176"/>
      <c r="N20" s="176"/>
      <c r="O20" s="176"/>
      <c r="P20" s="96"/>
      <c r="Q20" s="113"/>
      <c r="R20" s="114"/>
      <c r="S20" s="115"/>
      <c r="T20" s="99"/>
    </row>
    <row r="21" spans="1:25" s="20" customFormat="1" ht="13.5" x14ac:dyDescent="0.35">
      <c r="A21" s="26" t="str">
        <f>'Club of the Year Overall Points'!A21</f>
        <v xml:space="preserve"> </v>
      </c>
      <c r="B21" s="177"/>
      <c r="C21" s="178"/>
      <c r="D21" s="179"/>
      <c r="E21" s="179"/>
      <c r="F21" s="179"/>
      <c r="G21" s="179"/>
      <c r="H21" s="179"/>
      <c r="I21" s="179"/>
      <c r="J21" s="179"/>
      <c r="K21" s="179"/>
      <c r="L21" s="179"/>
      <c r="M21" s="179"/>
      <c r="N21" s="179"/>
      <c r="O21" s="179"/>
      <c r="P21" s="112"/>
      <c r="Q21" s="113"/>
      <c r="R21" s="114"/>
      <c r="S21" s="115"/>
      <c r="T21" s="99"/>
    </row>
    <row r="22" spans="1:25" s="20" customFormat="1" ht="13.5" x14ac:dyDescent="0.35">
      <c r="A22" s="55" t="str">
        <f>'Club of the Year Overall Points'!A22</f>
        <v xml:space="preserve"> </v>
      </c>
      <c r="B22" s="174"/>
      <c r="C22" s="175"/>
      <c r="D22" s="176"/>
      <c r="E22" s="176"/>
      <c r="F22" s="176"/>
      <c r="G22" s="176"/>
      <c r="H22" s="176"/>
      <c r="I22" s="176"/>
      <c r="J22" s="176"/>
      <c r="K22" s="176"/>
      <c r="L22" s="176"/>
      <c r="M22" s="176"/>
      <c r="N22" s="176"/>
      <c r="O22" s="176"/>
      <c r="P22" s="96"/>
      <c r="Q22" s="113"/>
      <c r="R22" s="114"/>
      <c r="S22" s="115"/>
      <c r="T22" s="99"/>
    </row>
    <row r="23" spans="1:25" s="20" customFormat="1" ht="13.5" x14ac:dyDescent="0.35">
      <c r="A23" s="26" t="str">
        <f>'Club of the Year Overall Points'!A23</f>
        <v xml:space="preserve"> </v>
      </c>
      <c r="B23" s="177"/>
      <c r="C23" s="178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112"/>
      <c r="Q23" s="113"/>
      <c r="R23" s="114"/>
      <c r="S23" s="115"/>
      <c r="T23" s="99"/>
    </row>
    <row r="24" spans="1:25" s="20" customFormat="1" ht="13.5" x14ac:dyDescent="0.35">
      <c r="A24" s="76"/>
      <c r="B24" s="180"/>
      <c r="C24" s="181"/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19"/>
      <c r="Q24" s="120"/>
      <c r="R24" s="121"/>
      <c r="S24" s="122"/>
      <c r="T24" s="122"/>
      <c r="U24" s="20" t="s">
        <v>197</v>
      </c>
    </row>
    <row r="26" spans="1:25" x14ac:dyDescent="0.45">
      <c r="Y26" s="20"/>
    </row>
    <row r="28" spans="1:25" x14ac:dyDescent="0.45">
      <c r="X28" s="20"/>
    </row>
    <row r="30" spans="1:25" x14ac:dyDescent="0.45">
      <c r="W30" s="29" t="str">
        <f>+A1</f>
        <v>Holloway Cross Country</v>
      </c>
      <c r="X30" s="30"/>
      <c r="Y30" s="87" t="s">
        <v>119</v>
      </c>
    </row>
    <row r="31" spans="1:25" x14ac:dyDescent="0.45">
      <c r="W31" s="30" t="s">
        <v>183</v>
      </c>
      <c r="X31" s="30" t="s">
        <v>1</v>
      </c>
      <c r="Y31" s="88">
        <v>4</v>
      </c>
    </row>
    <row r="32" spans="1:25" x14ac:dyDescent="0.45">
      <c r="W32" s="30" t="s">
        <v>185</v>
      </c>
      <c r="X32" s="30" t="s">
        <v>27</v>
      </c>
      <c r="Y32" s="88">
        <v>8</v>
      </c>
    </row>
    <row r="33" spans="23:25" x14ac:dyDescent="0.45">
      <c r="W33" s="30" t="s">
        <v>40</v>
      </c>
      <c r="X33" s="30" t="s">
        <v>2</v>
      </c>
      <c r="Y33" s="88">
        <v>11</v>
      </c>
    </row>
  </sheetData>
  <mergeCells count="2">
    <mergeCell ref="A1:T1"/>
    <mergeCell ref="B3:O3"/>
  </mergeCells>
  <pageMargins left="0.31527777777777799" right="0.31527777777777799" top="0.55138888888888904" bottom="0.35416666666666702" header="0.51180555555555496" footer="0.51180555555555496"/>
  <pageSetup paperSize="9" firstPageNumber="0" orientation="landscape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170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24</vt:i4>
      </vt:variant>
    </vt:vector>
  </HeadingPairs>
  <TitlesOfParts>
    <vt:vector size="53" baseType="lpstr">
      <vt:lpstr>The Trophy &amp; Past Winners</vt:lpstr>
      <vt:lpstr>Club of the Year Overall Points</vt:lpstr>
      <vt:lpstr>Hagley</vt:lpstr>
      <vt:lpstr>Lionel Fox</vt:lpstr>
      <vt:lpstr>Rawhiti</vt:lpstr>
      <vt:lpstr>Andrew Reese</vt:lpstr>
      <vt:lpstr>Cant X-C</vt:lpstr>
      <vt:lpstr>Kennett</vt:lpstr>
      <vt:lpstr>Holloway</vt:lpstr>
      <vt:lpstr>Cant Rd</vt:lpstr>
      <vt:lpstr>Lakeside</vt:lpstr>
      <vt:lpstr>GB</vt:lpstr>
      <vt:lpstr>Loburn 68</vt:lpstr>
      <vt:lpstr>Selwyn</vt:lpstr>
      <vt:lpstr>Rules</vt:lpstr>
      <vt:lpstr>Setup</vt:lpstr>
      <vt:lpstr>Instructions</vt:lpstr>
      <vt:lpstr>2022 Club of the Year</vt:lpstr>
      <vt:lpstr>2021 Club of the Year</vt:lpstr>
      <vt:lpstr>2020 Club of the Year</vt:lpstr>
      <vt:lpstr>2019 Club of the Year</vt:lpstr>
      <vt:lpstr>2018 Club of the Year</vt:lpstr>
      <vt:lpstr>2017 Club of the Year</vt:lpstr>
      <vt:lpstr>2016 Club of the Year</vt:lpstr>
      <vt:lpstr>2015 Club of the Year</vt:lpstr>
      <vt:lpstr>2014 Club of the Year</vt:lpstr>
      <vt:lpstr>2012 Club of the Year</vt:lpstr>
      <vt:lpstr>2011 Club of the Year</vt:lpstr>
      <vt:lpstr>2010 Club of the Year</vt:lpstr>
      <vt:lpstr>Rules!OLE_LINK1</vt:lpstr>
      <vt:lpstr>'2011 Club of the Year'!Print_Area</vt:lpstr>
      <vt:lpstr>'2012 Club of the Year'!Print_Area</vt:lpstr>
      <vt:lpstr>'2014 Club of the Year'!Print_Area</vt:lpstr>
      <vt:lpstr>'2015 Club of the Year'!Print_Area</vt:lpstr>
      <vt:lpstr>'2016 Club of the Year'!Print_Area</vt:lpstr>
      <vt:lpstr>'2017 Club of the Year'!Print_Area</vt:lpstr>
      <vt:lpstr>'2018 Club of the Year'!Print_Area</vt:lpstr>
      <vt:lpstr>'2019 Club of the Year'!Print_Area</vt:lpstr>
      <vt:lpstr>'2020 Club of the Year'!Print_Area</vt:lpstr>
      <vt:lpstr>'2021 Club of the Year'!Print_Area</vt:lpstr>
      <vt:lpstr>'2022 Club of the Year'!Print_Area</vt:lpstr>
      <vt:lpstr>'Andrew Reese'!Print_Area</vt:lpstr>
      <vt:lpstr>'Club of the Year Overall Points'!Print_Area</vt:lpstr>
      <vt:lpstr>GB!Print_Area</vt:lpstr>
      <vt:lpstr>Hagley!Print_Area</vt:lpstr>
      <vt:lpstr>Holloway!Print_Area</vt:lpstr>
      <vt:lpstr>Kennett!Print_Area</vt:lpstr>
      <vt:lpstr>Lakeside!Print_Area</vt:lpstr>
      <vt:lpstr>'Lionel Fox'!Print_Area</vt:lpstr>
      <vt:lpstr>'Loburn 68'!Print_Area</vt:lpstr>
      <vt:lpstr>Rawhiti!Print_Area</vt:lpstr>
      <vt:lpstr>Rules!Print_Area</vt:lpstr>
      <vt:lpstr>Selwyn!Print_Area</vt:lpstr>
    </vt:vector>
  </TitlesOfParts>
  <Company>Toshiba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Debs Walker</dc:creator>
  <dc:description/>
  <cp:lastModifiedBy>Daniel Reese</cp:lastModifiedBy>
  <cp:revision>22</cp:revision>
  <cp:lastPrinted>2021-05-29T00:34:10Z</cp:lastPrinted>
  <dcterms:created xsi:type="dcterms:W3CDTF">2010-01-18T22:11:20Z</dcterms:created>
  <dcterms:modified xsi:type="dcterms:W3CDTF">2023-07-23T03:57:53Z</dcterms:modified>
  <dc:language>en-NZ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Company">
    <vt:lpwstr>Toshiba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